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laamsekaratefederatie.sharepoint.com/sites/KarateVlaanderen-Data/Gedeelde documenten/A Sport Vlaanderen/2 Rapportering/2025/"/>
    </mc:Choice>
  </mc:AlternateContent>
  <xr:revisionPtr revIDLastSave="5" documentId="13_ncr:1_{C4C832B2-35E9-47E4-ADE9-FAC35EE12AC4}" xr6:coauthVersionLast="47" xr6:coauthVersionMax="47" xr10:uidLastSave="{AD3358DA-EC74-4716-949C-695745ECC32D}"/>
  <bookViews>
    <workbookView xWindow="28692" yWindow="-108" windowWidth="29016" windowHeight="15696" xr2:uid="{00000000-000D-0000-FFFF-FFFF00000000}"/>
  </bookViews>
  <sheets>
    <sheet name="2021-2024" sheetId="1" r:id="rId1"/>
    <sheet name="Analytisch plan" sheetId="4" r:id="rId2"/>
  </sheets>
  <definedNames>
    <definedName name="_xlnm._FilterDatabase" localSheetId="0" hidden="1">'2021-2024'!$A$2:$AD$159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8" i="1" l="1"/>
  <c r="AC120" i="1"/>
  <c r="AC164" i="1"/>
  <c r="AC98" i="1"/>
  <c r="AD108" i="1"/>
  <c r="AC88" i="1"/>
  <c r="AC67" i="1"/>
  <c r="AD98" i="1"/>
  <c r="AD97" i="1" s="1"/>
  <c r="AD207" i="1" s="1"/>
  <c r="AC142" i="1"/>
  <c r="AC137" i="1"/>
  <c r="AC136" i="1" s="1"/>
  <c r="AC148" i="1"/>
  <c r="AC147" i="1"/>
  <c r="AD191" i="1"/>
  <c r="AD195" i="1"/>
  <c r="AC174" i="1"/>
  <c r="AD156" i="1"/>
  <c r="AC5" i="1"/>
  <c r="AC156" i="1"/>
  <c r="AD148" i="1"/>
  <c r="AC10" i="1"/>
  <c r="Z208" i="1"/>
  <c r="W115" i="1"/>
  <c r="W108" i="1" s="1"/>
  <c r="W97" i="1" s="1"/>
  <c r="W83" i="1"/>
  <c r="W120" i="1"/>
  <c r="W10" i="1"/>
  <c r="W5" i="1"/>
  <c r="W4" i="1" s="1"/>
  <c r="W164" i="1"/>
  <c r="X195" i="1"/>
  <c r="X191" i="1" s="1"/>
  <c r="W137" i="1"/>
  <c r="X108" i="1"/>
  <c r="W98" i="1"/>
  <c r="W88" i="1"/>
  <c r="W72" i="1"/>
  <c r="W42" i="1"/>
  <c r="W31" i="1"/>
  <c r="W30" i="1"/>
  <c r="AB195" i="1"/>
  <c r="AB191" i="1"/>
  <c r="AA164" i="1"/>
  <c r="AC97" i="1" l="1"/>
  <c r="AD147" i="1"/>
  <c r="AC4" i="1"/>
  <c r="AA148" i="1"/>
  <c r="AA137" i="1"/>
  <c r="AA136" i="1"/>
  <c r="AA120" i="1"/>
  <c r="AA98" i="1"/>
  <c r="AA88" i="1"/>
  <c r="AA72" i="1"/>
  <c r="AA67" i="1"/>
  <c r="AA42" i="1"/>
  <c r="AA30" i="1"/>
  <c r="S30" i="1"/>
  <c r="S31" i="1"/>
  <c r="AA31" i="1"/>
  <c r="AA5" i="1"/>
  <c r="AA108" i="1"/>
  <c r="V193" i="1"/>
  <c r="V194" i="1"/>
  <c r="O4" i="1"/>
  <c r="U98" i="1"/>
  <c r="AA156" i="1"/>
  <c r="AA147" i="1" s="1"/>
  <c r="AA142" i="1"/>
  <c r="AA83" i="1"/>
  <c r="AA80" i="1"/>
  <c r="AA68" i="1"/>
  <c r="AA57" i="1"/>
  <c r="AA41" i="1" s="1"/>
  <c r="AA36" i="1"/>
  <c r="AA26" i="1"/>
  <c r="AA17" i="1" s="1"/>
  <c r="AA23" i="1"/>
  <c r="AA18" i="1"/>
  <c r="AA10" i="1"/>
  <c r="AA35" i="1"/>
  <c r="U5" i="1"/>
  <c r="Y164" i="1"/>
  <c r="Z72" i="1"/>
  <c r="Z195" i="1"/>
  <c r="Z191" i="1" s="1"/>
  <c r="AA97" i="1" l="1"/>
  <c r="AB148" i="1" l="1"/>
  <c r="AB142" i="1"/>
  <c r="AB98" i="1"/>
  <c r="AA14" i="1"/>
  <c r="AA4" i="1" s="1"/>
  <c r="AA207" i="1" s="1"/>
  <c r="S5" i="1"/>
  <c r="V203" i="1"/>
  <c r="U164" i="1"/>
  <c r="V156" i="1"/>
  <c r="U156" i="1"/>
  <c r="V148" i="1"/>
  <c r="U148" i="1"/>
  <c r="U142" i="1"/>
  <c r="V137" i="1"/>
  <c r="U137" i="1"/>
  <c r="V120" i="1"/>
  <c r="U120" i="1"/>
  <c r="V108" i="1"/>
  <c r="U108" i="1"/>
  <c r="V98" i="1"/>
  <c r="U88" i="1"/>
  <c r="U83" i="1"/>
  <c r="U72" i="1"/>
  <c r="U80" i="1"/>
  <c r="U42" i="1"/>
  <c r="U31" i="1"/>
  <c r="V26" i="1"/>
  <c r="V23" i="1"/>
  <c r="U23" i="1"/>
  <c r="V18" i="1"/>
  <c r="U18" i="1"/>
  <c r="V5" i="1"/>
  <c r="V14" i="1"/>
  <c r="U14" i="1"/>
  <c r="V10" i="1"/>
  <c r="U10" i="1"/>
  <c r="U136" i="1" l="1"/>
  <c r="V97" i="1"/>
  <c r="U97" i="1"/>
  <c r="U4" i="1"/>
  <c r="V147" i="1"/>
  <c r="V4" i="1"/>
  <c r="U147" i="1" l="1"/>
  <c r="AB156" i="1"/>
  <c r="Z148" i="1"/>
  <c r="Y148" i="1"/>
  <c r="Y137" i="1"/>
  <c r="Z98" i="1"/>
  <c r="Y88" i="1"/>
  <c r="Y83" i="1"/>
  <c r="Y72" i="1"/>
  <c r="Y31" i="1"/>
  <c r="Y10" i="1"/>
  <c r="Y5" i="1"/>
  <c r="Q31" i="1"/>
  <c r="Q30" i="1" s="1"/>
  <c r="R156" i="1" l="1"/>
  <c r="R148" i="1"/>
  <c r="Q156" i="1"/>
  <c r="Q148" i="1"/>
  <c r="Q137" i="1"/>
  <c r="R98" i="1"/>
  <c r="R108" i="1"/>
  <c r="Q98" i="1"/>
  <c r="Q83" i="1"/>
  <c r="Q80" i="1"/>
  <c r="Q68" i="1"/>
  <c r="Q57" i="1"/>
  <c r="Q42" i="1"/>
  <c r="Q36" i="1"/>
  <c r="Q35" i="1" s="1"/>
  <c r="R137" i="1"/>
  <c r="S137" i="1"/>
  <c r="R147" i="1" l="1"/>
  <c r="Q147" i="1"/>
  <c r="Q41" i="1"/>
  <c r="S174" i="1" l="1"/>
  <c r="S164" i="1"/>
  <c r="S156" i="1"/>
  <c r="S148" i="1"/>
  <c r="S147" i="1" s="1"/>
  <c r="T148" i="1"/>
  <c r="S142" i="1"/>
  <c r="S136" i="1" s="1"/>
  <c r="S120" i="1"/>
  <c r="S108" i="1"/>
  <c r="S98" i="1"/>
  <c r="T98" i="1"/>
  <c r="S88" i="1"/>
  <c r="S83" i="1"/>
  <c r="S80" i="1"/>
  <c r="S72" i="1"/>
  <c r="S68" i="1"/>
  <c r="S57" i="1"/>
  <c r="S42" i="1"/>
  <c r="S36" i="1"/>
  <c r="S35" i="1" s="1"/>
  <c r="S26" i="1"/>
  <c r="S23" i="1"/>
  <c r="S18" i="1"/>
  <c r="S14" i="1"/>
  <c r="S10" i="1"/>
  <c r="S17" i="1" l="1"/>
  <c r="S67" i="1"/>
  <c r="S4" i="1"/>
  <c r="S97" i="1"/>
  <c r="S41" i="1"/>
  <c r="S207" i="1" l="1"/>
  <c r="Z156" i="1" l="1"/>
  <c r="Z142" i="1"/>
  <c r="Z137" i="1"/>
  <c r="Z120" i="1"/>
  <c r="Z108" i="1"/>
  <c r="Z97" i="1" s="1"/>
  <c r="Z88" i="1"/>
  <c r="Z83" i="1"/>
  <c r="Z80" i="1"/>
  <c r="Z68" i="1"/>
  <c r="Z67" i="1" s="1"/>
  <c r="Z57" i="1"/>
  <c r="Z42" i="1"/>
  <c r="Z36" i="1"/>
  <c r="Z35" i="1" s="1"/>
  <c r="Z31" i="1"/>
  <c r="Z30" i="1" s="1"/>
  <c r="Z26" i="1"/>
  <c r="Z23" i="1"/>
  <c r="Z18" i="1"/>
  <c r="Z14" i="1"/>
  <c r="Z10" i="1"/>
  <c r="Z5" i="1"/>
  <c r="Z4" i="1" s="1"/>
  <c r="Y156" i="1"/>
  <c r="Y147" i="1" s="1"/>
  <c r="Y142" i="1"/>
  <c r="Y136" i="1" s="1"/>
  <c r="Y120" i="1"/>
  <c r="Y108" i="1"/>
  <c r="Y98" i="1"/>
  <c r="Y97" i="1" s="1"/>
  <c r="Y80" i="1"/>
  <c r="Y68" i="1"/>
  <c r="Y57" i="1"/>
  <c r="Y42" i="1"/>
  <c r="Y36" i="1"/>
  <c r="Y35" i="1" s="1"/>
  <c r="Y26" i="1"/>
  <c r="Y23" i="1"/>
  <c r="Y18" i="1"/>
  <c r="Y17" i="1" s="1"/>
  <c r="Y14" i="1"/>
  <c r="Z164" i="1"/>
  <c r="Y195" i="1"/>
  <c r="Y191" i="1" s="1"/>
  <c r="AB88" i="1"/>
  <c r="AD88" i="1"/>
  <c r="Y30" i="1" l="1"/>
  <c r="Y4" i="1"/>
  <c r="Y67" i="1"/>
  <c r="Z147" i="1"/>
  <c r="Z136" i="1"/>
  <c r="Z41" i="1"/>
  <c r="Z17" i="1"/>
  <c r="Y41" i="1"/>
  <c r="Y207" i="1" l="1"/>
  <c r="Z207" i="1"/>
  <c r="T31" i="1"/>
  <c r="V31" i="1"/>
  <c r="R31" i="1"/>
  <c r="T142" i="1"/>
  <c r="V142" i="1"/>
  <c r="R142" i="1"/>
  <c r="T72" i="1"/>
  <c r="V83" i="1"/>
  <c r="T83" i="1"/>
  <c r="T88" i="1"/>
  <c r="V88" i="1"/>
  <c r="X72" i="1"/>
  <c r="V72" i="1"/>
  <c r="R72" i="1"/>
  <c r="Q135" i="1" l="1"/>
  <c r="Q133" i="1"/>
  <c r="Q132" i="1"/>
  <c r="Q131" i="1"/>
  <c r="Q130" i="1"/>
  <c r="Q128" i="1"/>
  <c r="Q126" i="1"/>
  <c r="Q124" i="1"/>
  <c r="Q123" i="1"/>
  <c r="Q120" i="1" s="1"/>
  <c r="R120" i="1"/>
  <c r="R97" i="1" s="1"/>
  <c r="Q115" i="1"/>
  <c r="Q114" i="1"/>
  <c r="Q113" i="1"/>
  <c r="Q95" i="1"/>
  <c r="Q93" i="1"/>
  <c r="Q91" i="1"/>
  <c r="R88" i="1"/>
  <c r="R83" i="1"/>
  <c r="R80" i="1"/>
  <c r="Q75" i="1"/>
  <c r="Q72" i="1" s="1"/>
  <c r="R68" i="1"/>
  <c r="Q108" i="1" l="1"/>
  <c r="Q97" i="1" s="1"/>
  <c r="R67" i="1"/>
  <c r="Q88" i="1"/>
  <c r="Q67" i="1" s="1"/>
  <c r="P174" i="1"/>
  <c r="P164" i="1"/>
  <c r="W174" i="1"/>
  <c r="X164" i="1"/>
  <c r="X120" i="1"/>
  <c r="X98" i="1"/>
  <c r="X97" i="1" s="1"/>
  <c r="O98" i="1"/>
  <c r="O108" i="1"/>
  <c r="P108" i="1"/>
  <c r="P98" i="1" s="1"/>
  <c r="O120" i="1"/>
  <c r="P120" i="1"/>
  <c r="Q8" i="1"/>
  <c r="Q5" i="1" s="1"/>
  <c r="Q13" i="1"/>
  <c r="O10" i="1"/>
  <c r="O5" i="1" s="1"/>
  <c r="P10" i="1"/>
  <c r="P5" i="1" s="1"/>
  <c r="R10" i="1"/>
  <c r="R5" i="1" s="1"/>
  <c r="T10" i="1"/>
  <c r="T5" i="1" s="1"/>
  <c r="X10" i="1"/>
  <c r="X5" i="1" s="1"/>
  <c r="AB10" i="1"/>
  <c r="AB5" i="1" s="1"/>
  <c r="AD10" i="1"/>
  <c r="AD5" i="1" s="1"/>
  <c r="Q12" i="1"/>
  <c r="O18" i="1"/>
  <c r="P18" i="1"/>
  <c r="Q18" i="1"/>
  <c r="R18" i="1"/>
  <c r="T18" i="1"/>
  <c r="W18" i="1"/>
  <c r="W17" i="1" s="1"/>
  <c r="X18" i="1"/>
  <c r="AB18" i="1"/>
  <c r="AC18" i="1"/>
  <c r="AD18" i="1"/>
  <c r="O23" i="1"/>
  <c r="Q23" i="1"/>
  <c r="R23" i="1"/>
  <c r="T23" i="1"/>
  <c r="W23" i="1"/>
  <c r="X23" i="1"/>
  <c r="AB23" i="1"/>
  <c r="AC23" i="1"/>
  <c r="AD23" i="1"/>
  <c r="O26" i="1"/>
  <c r="Q26" i="1"/>
  <c r="R26" i="1"/>
  <c r="T26" i="1"/>
  <c r="U26" i="1"/>
  <c r="U17" i="1" s="1"/>
  <c r="W26" i="1"/>
  <c r="X26" i="1"/>
  <c r="AB26" i="1"/>
  <c r="AC26" i="1"/>
  <c r="AD26" i="1"/>
  <c r="O31" i="1"/>
  <c r="P31" i="1"/>
  <c r="X31" i="1"/>
  <c r="AB31" i="1"/>
  <c r="AC31" i="1"/>
  <c r="AD31" i="1"/>
  <c r="O14" i="1"/>
  <c r="P14" i="1"/>
  <c r="Q14" i="1"/>
  <c r="R14" i="1"/>
  <c r="R30" i="1" s="1"/>
  <c r="T14" i="1"/>
  <c r="U30" i="1"/>
  <c r="W14" i="1"/>
  <c r="X14" i="1"/>
  <c r="AB14" i="1"/>
  <c r="AC14" i="1"/>
  <c r="AD14" i="1"/>
  <c r="O36" i="1"/>
  <c r="O35" i="1" s="1"/>
  <c r="P36" i="1"/>
  <c r="P35" i="1" s="1"/>
  <c r="R36" i="1"/>
  <c r="R35" i="1" s="1"/>
  <c r="T36" i="1"/>
  <c r="T35" i="1" s="1"/>
  <c r="U36" i="1"/>
  <c r="U35" i="1" s="1"/>
  <c r="V36" i="1"/>
  <c r="V35" i="1" s="1"/>
  <c r="W36" i="1"/>
  <c r="W35" i="1" s="1"/>
  <c r="X36" i="1"/>
  <c r="X35" i="1" s="1"/>
  <c r="AB36" i="1"/>
  <c r="AB35" i="1" s="1"/>
  <c r="AC36" i="1"/>
  <c r="AC35" i="1" s="1"/>
  <c r="AC207" i="1" s="1"/>
  <c r="AD208" i="1" s="1"/>
  <c r="AD36" i="1"/>
  <c r="AD35" i="1" s="1"/>
  <c r="O42" i="1"/>
  <c r="P42" i="1"/>
  <c r="R42" i="1"/>
  <c r="T42" i="1"/>
  <c r="V42" i="1"/>
  <c r="X42" i="1"/>
  <c r="AB42" i="1"/>
  <c r="AC42" i="1"/>
  <c r="AD42" i="1"/>
  <c r="O57" i="1"/>
  <c r="P57" i="1"/>
  <c r="R57" i="1"/>
  <c r="T57" i="1"/>
  <c r="U57" i="1"/>
  <c r="U41" i="1" s="1"/>
  <c r="V57" i="1"/>
  <c r="W57" i="1"/>
  <c r="W41" i="1" s="1"/>
  <c r="X57" i="1"/>
  <c r="AB57" i="1"/>
  <c r="AC57" i="1"/>
  <c r="AD57" i="1"/>
  <c r="O68" i="1"/>
  <c r="P68" i="1"/>
  <c r="T68" i="1"/>
  <c r="U68" i="1"/>
  <c r="U67" i="1" s="1"/>
  <c r="V68" i="1"/>
  <c r="V67" i="1" s="1"/>
  <c r="W68" i="1"/>
  <c r="W67" i="1" s="1"/>
  <c r="X68" i="1"/>
  <c r="AB68" i="1"/>
  <c r="AC68" i="1"/>
  <c r="AD68" i="1"/>
  <c r="O72" i="1"/>
  <c r="P72" i="1"/>
  <c r="AB72" i="1"/>
  <c r="AC72" i="1"/>
  <c r="AD72" i="1"/>
  <c r="O80" i="1"/>
  <c r="P80" i="1"/>
  <c r="T80" i="1"/>
  <c r="V80" i="1"/>
  <c r="W80" i="1"/>
  <c r="X80" i="1"/>
  <c r="AB80" i="1"/>
  <c r="AC80" i="1"/>
  <c r="AD80" i="1"/>
  <c r="O83" i="1"/>
  <c r="P83" i="1"/>
  <c r="X83" i="1"/>
  <c r="AB83" i="1"/>
  <c r="AC83" i="1"/>
  <c r="AD83" i="1"/>
  <c r="O88" i="1"/>
  <c r="P88" i="1"/>
  <c r="X88" i="1"/>
  <c r="T108" i="1"/>
  <c r="AB108" i="1"/>
  <c r="T120" i="1"/>
  <c r="AB120" i="1"/>
  <c r="AD120" i="1"/>
  <c r="O137" i="1"/>
  <c r="P137" i="1"/>
  <c r="P136" i="1" s="1"/>
  <c r="R136" i="1"/>
  <c r="T137" i="1"/>
  <c r="T136" i="1" s="1"/>
  <c r="V136" i="1"/>
  <c r="X137" i="1"/>
  <c r="AB137" i="1"/>
  <c r="AD137" i="1"/>
  <c r="O142" i="1"/>
  <c r="Q142" i="1"/>
  <c r="Q136" i="1" s="1"/>
  <c r="W142" i="1"/>
  <c r="X142" i="1"/>
  <c r="O148" i="1"/>
  <c r="P148" i="1"/>
  <c r="W148" i="1"/>
  <c r="W147" i="1" s="1"/>
  <c r="X148" i="1"/>
  <c r="X147" i="1" s="1"/>
  <c r="O156" i="1"/>
  <c r="P156" i="1"/>
  <c r="T156" i="1"/>
  <c r="T147" i="1" s="1"/>
  <c r="W156" i="1"/>
  <c r="X156" i="1"/>
  <c r="O164" i="1"/>
  <c r="Q164" i="1"/>
  <c r="R164" i="1"/>
  <c r="O174" i="1"/>
  <c r="Q174" i="1"/>
  <c r="R174" i="1"/>
  <c r="T174" i="1"/>
  <c r="U174" i="1"/>
  <c r="P194" i="1"/>
  <c r="P192" i="1" s="1"/>
  <c r="R194" i="1"/>
  <c r="R192" i="1" s="1"/>
  <c r="V192" i="1"/>
  <c r="P195" i="1"/>
  <c r="Q195" i="1"/>
  <c r="R195" i="1"/>
  <c r="T195" i="1"/>
  <c r="T191" i="1" s="1"/>
  <c r="V195" i="1"/>
  <c r="W195" i="1"/>
  <c r="W191" i="1" s="1"/>
  <c r="O199" i="1"/>
  <c r="P199" i="1"/>
  <c r="Q199" i="1"/>
  <c r="R199" i="1"/>
  <c r="T199" i="1"/>
  <c r="V199" i="1"/>
  <c r="O203" i="1"/>
  <c r="P203" i="1"/>
  <c r="Q203" i="1"/>
  <c r="R203" i="1"/>
  <c r="T203" i="1"/>
  <c r="W203" i="1"/>
  <c r="X203" i="1"/>
  <c r="AC41" i="1" l="1"/>
  <c r="U207" i="1"/>
  <c r="AB67" i="1"/>
  <c r="Q191" i="1"/>
  <c r="AB97" i="1"/>
  <c r="R4" i="1"/>
  <c r="T97" i="1"/>
  <c r="T4" i="1"/>
  <c r="R17" i="1"/>
  <c r="Q17" i="1"/>
  <c r="V191" i="1"/>
  <c r="Q10" i="1"/>
  <c r="Q4" i="1" s="1"/>
  <c r="Q207" i="1" s="1"/>
  <c r="AD41" i="1"/>
  <c r="V17" i="1"/>
  <c r="P41" i="1"/>
  <c r="AD30" i="1"/>
  <c r="X17" i="1"/>
  <c r="O17" i="1"/>
  <c r="O147" i="1"/>
  <c r="R41" i="1"/>
  <c r="X30" i="1"/>
  <c r="O97" i="1"/>
  <c r="X4" i="1"/>
  <c r="R191" i="1"/>
  <c r="R207" i="1" s="1"/>
  <c r="AB30" i="1"/>
  <c r="T17" i="1"/>
  <c r="O136" i="1"/>
  <c r="O41" i="1"/>
  <c r="AC30" i="1"/>
  <c r="P191" i="1"/>
  <c r="O67" i="1"/>
  <c r="P4" i="1"/>
  <c r="AB41" i="1"/>
  <c r="AD67" i="1"/>
  <c r="P67" i="1"/>
  <c r="AD17" i="1"/>
  <c r="AD4" i="1"/>
  <c r="X136" i="1"/>
  <c r="X207" i="1" s="1"/>
  <c r="X41" i="1"/>
  <c r="AC17" i="1"/>
  <c r="P97" i="1"/>
  <c r="W136" i="1"/>
  <c r="W207" i="1" s="1"/>
  <c r="P30" i="1"/>
  <c r="P26" i="1" s="1"/>
  <c r="P23" i="1" s="1"/>
  <c r="P17" i="1" s="1"/>
  <c r="AB17" i="1"/>
  <c r="AB4" i="1"/>
  <c r="O30" i="1"/>
  <c r="P147" i="1"/>
  <c r="X67" i="1"/>
  <c r="T67" i="1"/>
  <c r="T41" i="1"/>
  <c r="V41" i="1"/>
  <c r="V30" i="1"/>
  <c r="T30" i="1"/>
  <c r="AB147" i="1"/>
  <c r="T207" i="1" l="1"/>
  <c r="P207" i="1"/>
  <c r="O207" i="1"/>
  <c r="V207" i="1"/>
  <c r="V208" i="1" s="1"/>
  <c r="AD136" i="1"/>
  <c r="AB136" i="1"/>
  <c r="AB207" i="1" s="1"/>
  <c r="P208" i="1" l="1"/>
  <c r="AB208" i="1"/>
  <c r="R208" i="1"/>
  <c r="X208" i="1"/>
  <c r="T20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Timothy Van Herzeele</author>
    <author>Kyra Bruneel</author>
  </authors>
  <commentList>
    <comment ref="M78" authorId="0" shapeId="0" xr:uid="{B9052C0B-6464-495A-BD7A-9A72C4A0A877}">
      <text>
        <r>
          <rPr>
            <b/>
            <sz val="9"/>
            <color indexed="81"/>
            <rFont val="Tahoma"/>
            <family val="2"/>
          </rPr>
          <t>Timothy Van Herzeele:</t>
        </r>
        <r>
          <rPr>
            <sz val="9"/>
            <color indexed="81"/>
            <rFont val="Tahoma"/>
            <family val="2"/>
          </rPr>
          <t xml:space="preserve">
Actiepunt teruggetrokken</t>
        </r>
      </text>
    </comment>
    <comment ref="T154" authorId="1" shapeId="0" xr:uid="{4F8D762A-DC91-42F1-81D2-4DDF86B09C63}">
      <text>
        <r>
          <rPr>
            <sz val="11"/>
            <color theme="1"/>
            <rFont val="Calibri"/>
            <family val="2"/>
            <scheme val="minor"/>
          </rPr>
          <t>Kyra Bruneel:
17500</t>
        </r>
      </text>
    </comment>
  </commentList>
</comments>
</file>

<file path=xl/sharedStrings.xml><?xml version="1.0" encoding="utf-8"?>
<sst xmlns="http://schemas.openxmlformats.org/spreadsheetml/2006/main" count="1595" uniqueCount="669">
  <si>
    <t>Karate Vlaanderen</t>
  </si>
  <si>
    <t>Timing</t>
  </si>
  <si>
    <t>Status uitvoering actie/doelstelling</t>
  </si>
  <si>
    <t>Begroting</t>
  </si>
  <si>
    <t>Realisatie</t>
  </si>
  <si>
    <t>SD</t>
  </si>
  <si>
    <t>OD</t>
  </si>
  <si>
    <t>Actie</t>
  </si>
  <si>
    <t>Omschrijving</t>
  </si>
  <si>
    <t>Indicator</t>
  </si>
  <si>
    <t>Ana-lytische code</t>
  </si>
  <si>
    <t>kosten
2021</t>
  </si>
  <si>
    <t>opbrengsten
2021</t>
  </si>
  <si>
    <t>kosten
2022</t>
  </si>
  <si>
    <t>opbrengsten
2022</t>
  </si>
  <si>
    <t>kosten
2023</t>
  </si>
  <si>
    <t>opbrengsten
2023</t>
  </si>
  <si>
    <t>kosten
2024</t>
  </si>
  <si>
    <t>opbrengsten
2024</t>
  </si>
  <si>
    <t>VKF vormt haar identiteit</t>
  </si>
  <si>
    <t>SD001</t>
  </si>
  <si>
    <t xml:space="preserve">VKF zet zowel intern als extern karate, in al zijn facetten, op de kaart. </t>
  </si>
  <si>
    <t>OD001</t>
  </si>
  <si>
    <r>
      <rPr>
        <i/>
        <strike/>
        <sz val="11"/>
        <color rgb="FF000000"/>
        <rFont val="Calibri"/>
        <family val="2"/>
        <scheme val="minor"/>
      </rPr>
      <t xml:space="preserve">Tegen eind 2022 heeft de VKF een nieuwe identiteit ontwikkeld met een nieuwe huisstijl. 
</t>
    </r>
    <r>
      <rPr>
        <i/>
        <sz val="11"/>
        <color rgb="FFFF0000"/>
        <rFont val="Calibri"/>
        <family val="2"/>
        <scheme val="minor"/>
      </rPr>
      <t>Tegen eind 2024 heeft Karate Vlaanderenen nieuwe identiteit ontwikkeld in een nieuwe huisstijl die uitgedragen wordt bij alle communicatiekanalen.</t>
    </r>
  </si>
  <si>
    <t xml:space="preserve">Communicatie  </t>
  </si>
  <si>
    <t>3*/jaar</t>
  </si>
  <si>
    <t>A0001</t>
  </si>
  <si>
    <t>Werkgroep promotie/communicatie samenstellen</t>
  </si>
  <si>
    <t>okt</t>
  </si>
  <si>
    <t>Feb</t>
  </si>
  <si>
    <t>x</t>
  </si>
  <si>
    <t>Lopend</t>
  </si>
  <si>
    <t>OK</t>
  </si>
  <si>
    <t>SD1OD1A01</t>
  </si>
  <si>
    <t>A0002</t>
  </si>
  <si>
    <t>Bepalen van de missie/visie en de meerwaarde van karate (maatschappelijk, sociaal, ontwikkeling …)</t>
  </si>
  <si>
    <t>Doorlopend</t>
  </si>
  <si>
    <t>SD1OD1A02</t>
  </si>
  <si>
    <t>A0003</t>
  </si>
  <si>
    <r>
      <rPr>
        <strike/>
        <sz val="11"/>
        <color rgb="FF000000"/>
        <rFont val="Calibri"/>
        <family val="2"/>
      </rPr>
      <t xml:space="preserve">Samenwerking communicatiebureau om nieuwe huisstijl te ontwikkelen
</t>
    </r>
    <r>
      <rPr>
        <sz val="11"/>
        <color rgb="FFFF0000"/>
        <rFont val="Calibri"/>
        <family val="2"/>
      </rPr>
      <t>Samenwerking communicatiebureau om de communicatie te optimaliseren</t>
    </r>
  </si>
  <si>
    <t>doorlopend</t>
  </si>
  <si>
    <t>SD1OD1A03</t>
  </si>
  <si>
    <t>A0004</t>
  </si>
  <si>
    <t>Promotiekanalen afstemmen en promotiemateriaal ontwikkelen in nieuwe huisstijl + nieuwe website</t>
  </si>
  <si>
    <t>feb</t>
  </si>
  <si>
    <t>SD1OD1A04</t>
  </si>
  <si>
    <t>OD002</t>
  </si>
  <si>
    <t>Eind 2023 is de nieuwe huisstijl van de VKF zichtbaar binnen haar clubs en binnen de Vlaamse sportwereld.</t>
  </si>
  <si>
    <t>Promotie</t>
  </si>
  <si>
    <t>Universele tools ontwikkelen in de nieuwe huisstijl die elke club kan gebruiken</t>
  </si>
  <si>
    <t>Jan</t>
  </si>
  <si>
    <t>NOK</t>
  </si>
  <si>
    <t>SD1OD2A01</t>
  </si>
  <si>
    <t>Promotiemateriaal verspreiden bij interne en externe stakeholders…</t>
  </si>
  <si>
    <t>aug</t>
  </si>
  <si>
    <t>SD1OD2A02</t>
  </si>
  <si>
    <t>Promotie ( hetzij materiaal of activiteit ) om onze sport in de kijker te zetten</t>
  </si>
  <si>
    <t>SD1OD2A03</t>
  </si>
  <si>
    <t>OD003</t>
  </si>
  <si>
    <r>
      <rPr>
        <sz val="11"/>
        <color rgb="FF000000"/>
        <rFont val="Calibri"/>
        <family val="2"/>
      </rPr>
      <t xml:space="preserve">De VKF heeft tegen 2024 diverse promotiecampagnes om nieuwe leden aan te trekken op clubniveau
</t>
    </r>
    <r>
      <rPr>
        <sz val="11"/>
        <color rgb="FFFF0000"/>
        <rFont val="Calibri"/>
        <family val="2"/>
      </rPr>
      <t>(werd verplaatst van van SD3OD2 naar SD1OD3)</t>
    </r>
  </si>
  <si>
    <t>Advertentie</t>
  </si>
  <si>
    <t>Positieve karate verhalen delen op website, social media,…</t>
  </si>
  <si>
    <t>aug/sept</t>
  </si>
  <si>
    <t>SD1OD3A01</t>
  </si>
  <si>
    <t>VKF communiceert transparant</t>
  </si>
  <si>
    <t>SD002</t>
  </si>
  <si>
    <t>Gedurende de beleidsperiode blijft VKF verder inzetten op de professionalisering en eenvormigheid van de organisatie.</t>
  </si>
  <si>
    <t>Tegen het einde van de beleidsperiode scoort VKF op de 3 items van ‘goed bestuur’ (Transparantie, democratie en interen verantwoording) minimum 75%</t>
  </si>
  <si>
    <t>Score harde en zachte indicatoren</t>
  </si>
  <si>
    <t>Hervormen van de verschillende organen</t>
  </si>
  <si>
    <t>sept</t>
  </si>
  <si>
    <t>Doolopend</t>
  </si>
  <si>
    <t>Lopend
sportcommissies hervormd)</t>
  </si>
  <si>
    <t>Lopende</t>
  </si>
  <si>
    <t>SD2OD1A01</t>
  </si>
  <si>
    <t>Evalueren van de mandaten en taken van de verschillende organen</t>
  </si>
  <si>
    <t>SD2OD1A02</t>
  </si>
  <si>
    <t xml:space="preserve">Herwerken van het intern reglement om te voldoen aan de code goed bestuur, </t>
  </si>
  <si>
    <t>SD2OD1A03</t>
  </si>
  <si>
    <t>De federatie zet in op een aantal zachte indiciatoren</t>
  </si>
  <si>
    <t>SD2OD1A04</t>
  </si>
  <si>
    <t>Eind 2021 beschikt VKF over een intern communicatieplan.</t>
  </si>
  <si>
    <t>communicatieplan</t>
  </si>
  <si>
    <t>De communicatielijnen vastleggen binnen het organogram. Wie kan waar terecht voor welke informatie?</t>
  </si>
  <si>
    <t>mrt</t>
  </si>
  <si>
    <t>Deels in orde - nog vastleggen</t>
  </si>
  <si>
    <t>SD2OD2A01</t>
  </si>
  <si>
    <t>Implementeren van communicatieplan in de interne werking en ten aanzien van de stakeholders</t>
  </si>
  <si>
    <t>mei</t>
  </si>
  <si>
    <t>SD2OD2A02</t>
  </si>
  <si>
    <t>De federatie werkt verder aan een transparant en duidelijk financieel beleid</t>
  </si>
  <si>
    <t>Finacieel beleid</t>
  </si>
  <si>
    <t>Uitwerking van een lastenvermindering van het boekhoudpakket</t>
  </si>
  <si>
    <t>SD2OD3A01</t>
  </si>
  <si>
    <t>Opmaken van een transparante 3-maandelijkse financiële rapportering</t>
  </si>
  <si>
    <t>SD2OD3A02</t>
  </si>
  <si>
    <t>VKF zorgt voor verbinding</t>
  </si>
  <si>
    <t>SD003</t>
  </si>
  <si>
    <t xml:space="preserve">De VKF moet karate representatief maken als dé karatesport in Vlaanderen, waar alle clubs met elkaar verbonden zijn. </t>
  </si>
  <si>
    <t>Tegen 2024 beschikt de VKF over een gamma van activiteiten en initiatieven waarbinnen de verschillende karateka’s en strekkingen hun gading vinden.</t>
  </si>
  <si>
    <t>Lijst activiteiten</t>
  </si>
  <si>
    <t xml:space="preserve">Jaarlijks organiseert de VKF een ‘karatedag’ </t>
  </si>
  <si>
    <t>dec</t>
  </si>
  <si>
    <t>SD3OD1A01</t>
  </si>
  <si>
    <r>
      <t xml:space="preserve">Ontwikkelen van een intern online platform voor trainers, clubbestuurders, timekeepers en scheidsrechters 
</t>
    </r>
    <r>
      <rPr>
        <sz val="11"/>
        <rFont val="Calibri"/>
        <family val="2"/>
        <scheme val="minor"/>
      </rPr>
      <t>Verplaatst naar SD8OD1A004</t>
    </r>
  </si>
  <si>
    <t>SD3OD1A02</t>
  </si>
  <si>
    <t>Financieel, logistiek en administratief ondersteunen van de provinciale comités voor het organiseren van recreatieve en competitieve activiteiten</t>
  </si>
  <si>
    <t>SD3OD1A03</t>
  </si>
  <si>
    <t>SD004</t>
  </si>
  <si>
    <t>VKF creëert een aanbod ‘karate voor allen’</t>
  </si>
  <si>
    <t>Eind 2022 heeft de VKF een inclusiebeleid waarin G-karate en laagdrempelig sporten opgenomen zijn.</t>
  </si>
  <si>
    <t>G-beleid</t>
  </si>
  <si>
    <t xml:space="preserve">Installeren van een representatieve commissie voor G-karate </t>
  </si>
  <si>
    <t xml:space="preserve"> gesprekken lopend</t>
  </si>
  <si>
    <t>SD4OD1A01</t>
  </si>
  <si>
    <t>Definitie bepalen van G-karate</t>
  </si>
  <si>
    <t>SD4OD1A02</t>
  </si>
  <si>
    <t>Noden bevragen wat clubs nodig hebben om G-karate  te laten starten.</t>
  </si>
  <si>
    <t>SD4OD1A03</t>
  </si>
  <si>
    <r>
      <rPr>
        <sz val="11"/>
        <color rgb="FF000000"/>
        <rFont val="Calibri"/>
        <family val="2"/>
      </rPr>
      <t xml:space="preserve">Implementeren van een actieve G-werking </t>
    </r>
    <r>
      <rPr>
        <sz val="11"/>
        <color rgb="FFFF0000"/>
        <rFont val="Calibri"/>
        <family val="2"/>
      </rPr>
      <t>in Vlaanderen</t>
    </r>
  </si>
  <si>
    <t>SD4OD1A04</t>
  </si>
  <si>
    <t>SD005</t>
  </si>
  <si>
    <t xml:space="preserve">VKF zorgt voor een gezonde en ethische sportomgeving </t>
  </si>
  <si>
    <t>VKF breidt jaarlijks haar integriteitsbeleid verder uit met aandacht op ethische thema’s</t>
  </si>
  <si>
    <t>Integriteitsbeleid</t>
  </si>
  <si>
    <t xml:space="preserve">API – aanspreekpunt integriteit organiseren </t>
  </si>
  <si>
    <t>SD5OD1A01</t>
  </si>
  <si>
    <t>Preventie – vorming – sensibilisering organiseren (Bijscholingen)</t>
  </si>
  <si>
    <t>mei / okt</t>
  </si>
  <si>
    <t>SD5OD1A02</t>
  </si>
  <si>
    <t>Adviesorgaan voorzien dat proactief en reactief advies kan verlenen aan het bestuur en API van de federatie</t>
  </si>
  <si>
    <t>SD5OD1A03</t>
  </si>
  <si>
    <t>Gedragscodes hanteren</t>
  </si>
  <si>
    <t>SD5OD1A04</t>
  </si>
  <si>
    <t>A0005</t>
  </si>
  <si>
    <t>Handelingsprotocol hebben en up to date houden</t>
  </si>
  <si>
    <t>SD5OD1A05</t>
  </si>
  <si>
    <t>A0006</t>
  </si>
  <si>
    <t>Tuchtrechtelijk systeem hebben, specifiek voor grensoverschrijdend gedrag</t>
  </si>
  <si>
    <t>SD5OD1A06</t>
  </si>
  <si>
    <t>A0007</t>
  </si>
  <si>
    <t xml:space="preserve">Sportclubondersteuning ‘integriteitsbeleid op clubniveau organiseren </t>
  </si>
  <si>
    <t>SD5OD1A07</t>
  </si>
  <si>
    <t>A0008</t>
  </si>
  <si>
    <t>Integriteitsbeleid uitbreiden met kwaliteit, preventie en aanpak op basis van ethisch thema</t>
  </si>
  <si>
    <t>SD5OD1A08</t>
  </si>
  <si>
    <t>A0009</t>
  </si>
  <si>
    <t>Tools aan clubs aanbieden ter ondersteuning</t>
  </si>
  <si>
    <t>SD5OD1A09</t>
  </si>
  <si>
    <t>A0010</t>
  </si>
  <si>
    <t>Netwerk van API’s installeren (provinciaal comité, leerschool, clubs)</t>
  </si>
  <si>
    <t>SD5OD1A10</t>
  </si>
  <si>
    <t>A0011</t>
  </si>
  <si>
    <t>Jaarlijks integriteitsbeleid evalueren op basis van preventie en aanpak a.d.h.v. eventuele cases</t>
  </si>
  <si>
    <t>SD5OD1A11</t>
  </si>
  <si>
    <t>A0012</t>
  </si>
  <si>
    <t>Opvragen van het strafuittreksel model II bij alle hoofdtrainers, bestuurders en personeel</t>
  </si>
  <si>
    <t>SD5OD1A12</t>
  </si>
  <si>
    <t>A0013</t>
  </si>
  <si>
    <t>Deelnemen aan de initiatieven van organisaties in verband met grote maatschappelijke en relevante thema’s</t>
  </si>
  <si>
    <t>SD5OD1A13</t>
  </si>
  <si>
    <t>A0014</t>
  </si>
  <si>
    <t>Clubs ondersteunen om deel te nemen aan organisaties in verband met grote maatschappelijke en relevante thema’s</t>
  </si>
  <si>
    <t>SD5OD1A14</t>
  </si>
  <si>
    <t xml:space="preserve">VKF voert een beleid rond gezond sporten </t>
  </si>
  <si>
    <t>Gezond sporten beleid</t>
  </si>
  <si>
    <t>Er is een GES-commissie met minimaal een dokter, een lid van he bestuursorgaan en een trainer of sporttechnisch coördinator</t>
  </si>
  <si>
    <t>SD5OD2A01</t>
  </si>
  <si>
    <t>Registreren en analyseren van sport specifiek risico’s</t>
  </si>
  <si>
    <t>SD5OD2A02</t>
  </si>
  <si>
    <t>Leden informeren over letselpreventie via verschillende manieren bijscholingen, online platform Get fit 2 spot,…</t>
  </si>
  <si>
    <t>SD5OD2A03</t>
  </si>
  <si>
    <t>leden informeren over vragenlijst www.sportkeuring .be</t>
  </si>
  <si>
    <t>SD5OD2A04</t>
  </si>
  <si>
    <t>Onderzoeken of een sportmedisch onderzoek binnen VKF nodig is in overleg met SKA</t>
  </si>
  <si>
    <t>SD5OD2A05</t>
  </si>
  <si>
    <t>Trainers informeren over tool van GSV rond ontwikkeling van de fysieke en mentale vaardigheden en de meest voorkomende sportletsels bij kinderen.</t>
  </si>
  <si>
    <t>SD5OD2A06</t>
  </si>
  <si>
    <t>Elite, trainers en alle belanghebbenden informeren over gezond sporten en dopinggebruik</t>
  </si>
  <si>
    <t>SD5OD2A07</t>
  </si>
  <si>
    <t>Opmaken van een hygiëne protocol voor sportclubs (Covid-19)</t>
  </si>
  <si>
    <t>nvt</t>
  </si>
  <si>
    <t>SD5OD2A08</t>
  </si>
  <si>
    <t>VKF zorgt voor ontwikkeling, een kans om te groeien met ondersteuning</t>
  </si>
  <si>
    <t>SD006</t>
  </si>
  <si>
    <t>De VKF streeft ernaar dat alle clubtrainers een kwalitatieve standaard bereiken.</t>
  </si>
  <si>
    <t>VKF promoot en organiseert bijscholingen voor clubtrainers en elitetrainers.</t>
  </si>
  <si>
    <t>bijscholingen</t>
  </si>
  <si>
    <t>Planning opmaken en up-to-date houden van relevante bijscholingen</t>
  </si>
  <si>
    <t>SD6OD1A01</t>
  </si>
  <si>
    <t>Bijscholing organiseren</t>
  </si>
  <si>
    <t>SD6OD1A02</t>
  </si>
  <si>
    <t>Actief communiceren naar de doelgroep</t>
  </si>
  <si>
    <t>SD6OD1A03</t>
  </si>
  <si>
    <t xml:space="preserve">VKF stimuleert de clublesgevers in het behalen van een VTS-diploma </t>
  </si>
  <si>
    <t>Behaalde VTS diploma's</t>
  </si>
  <si>
    <t>In overleg met denkcel worden VTS-cursussen/bijscholingen georganiseerd</t>
  </si>
  <si>
    <t>SD6OD2A01</t>
  </si>
  <si>
    <t>Promotie voor de cursussen via website, facebook, clubmailing,…</t>
  </si>
  <si>
    <t>SD6OD2A02</t>
  </si>
  <si>
    <t>Financiële incentive bij het behalen van een VTS-diploma</t>
  </si>
  <si>
    <t>SD6OD2A03</t>
  </si>
  <si>
    <t>Gediplomeerden in de kijker plaatsen op website, op AV, …</t>
  </si>
  <si>
    <t>SD6OD2A04</t>
  </si>
  <si>
    <t>Attesten/diploma’s zichtbaar op de CV van de trainer in het onlineledenprogramma</t>
  </si>
  <si>
    <t>SD6OD2A05</t>
  </si>
  <si>
    <t>Ter beschikking stellen van afgedrukte cursusteksten aan de cursisten</t>
  </si>
  <si>
    <t>NVT</t>
  </si>
  <si>
    <t>SD6OD2A06</t>
  </si>
  <si>
    <t>Ontwikkelen van E-learning pakket voor verschillende vakken van de VTS-opleidingen. </t>
  </si>
  <si>
    <t>SD6OD2A07</t>
  </si>
  <si>
    <t>Tegen 2024 bezitten alle trainers van de elite van beide wedstrijdsystemen het hoogst mogelijke VTS-diploma en volgen ze minimum 1 keer per jaar een bijscholing</t>
  </si>
  <si>
    <t>diploma's trainers</t>
  </si>
  <si>
    <t>De elitetrainers/coachen volgen de hoogste opleiding binnen VTS binnen de sporttak karate (trainer B)</t>
  </si>
  <si>
    <t>SD6OD3A01</t>
  </si>
  <si>
    <t>Alle elitetrainers en -coachen volgen de door de VKF georganiseerde seminaries/bijscholingen.</t>
  </si>
  <si>
    <t>SD6OD3A02</t>
  </si>
  <si>
    <t>OD004</t>
  </si>
  <si>
    <t>De VKF ondersteunt de leerscholen bij de organisatie van de instructie en graduatie gedurende de ganse beleidsperiode</t>
  </si>
  <si>
    <t>Organisatie van instructie en graduatie bij leerscholen</t>
  </si>
  <si>
    <t xml:space="preserve">Er wordt een plan opgemaakt voor de ondersteuning van de leerscholen </t>
  </si>
  <si>
    <t>SD6OD4A01</t>
  </si>
  <si>
    <t>Er wordt op de website een platform gemaakt met duidelijke informatie voor de leden waar ze voor wat terecht kunnen.</t>
  </si>
  <si>
    <t>SD6OD4A02</t>
  </si>
  <si>
    <t>In de kalender worden de VKF-activiteiten van de erkende leerscholen inzake graduatie en instructie mee opgenomen</t>
  </si>
  <si>
    <t>SD6OD4A03</t>
  </si>
  <si>
    <t>Homologatiecommissie</t>
  </si>
  <si>
    <t>1*/jaar</t>
  </si>
  <si>
    <t xml:space="preserve">CHOMOL    </t>
  </si>
  <si>
    <t>OD005</t>
  </si>
  <si>
    <t>VKF bestendigt en zet in op een kwaliteitsvolle opleiding van haar clubtrainers</t>
  </si>
  <si>
    <t xml:space="preserve">Organisatie van opleidingen </t>
  </si>
  <si>
    <t>Opvolging VTS werking door DSKO</t>
  </si>
  <si>
    <t>SD6OD5A01</t>
  </si>
  <si>
    <t>Organiseren van VTS-opleidingen in overleg met VTS werking</t>
  </si>
  <si>
    <t>SD6OD5A02</t>
  </si>
  <si>
    <t>Begeleiden van cursisten door docenten bij de stageopdracht van de lopende opleiding</t>
  </si>
  <si>
    <t>SD6OD5A03</t>
  </si>
  <si>
    <t>Opvolgen en begeleiden van nieuwe docenten: werkvergaderingen</t>
  </si>
  <si>
    <t>SD6OD5A04</t>
  </si>
  <si>
    <t xml:space="preserve">Opleiding van nieuwe docenten </t>
  </si>
  <si>
    <t>SD6OD5A05</t>
  </si>
  <si>
    <t xml:space="preserve">Ter beschikking stellen van lesgeefmateriaal aan nieuwe docenten </t>
  </si>
  <si>
    <t>SD6OD5A06</t>
  </si>
  <si>
    <t xml:space="preserve">Volgen van bijscholingen door docenten </t>
  </si>
  <si>
    <t>SD6OD5A07</t>
  </si>
  <si>
    <t>Updaten van cursusteksten (Veilig sporten preventief en curatief)</t>
  </si>
  <si>
    <t>SD6OD5A08</t>
  </si>
  <si>
    <t>SD007</t>
  </si>
  <si>
    <t>De VKF zorgt voor een kwalitatief competitieaanbod met aandacht voor de ontwikkeling van elk individu.</t>
  </si>
  <si>
    <t>Tegen het einde van de beleidsperiode werkt VKF een competitieaanbod uit op minstens drie niveaus voor zowel Ippon als WKF, waarbij er op elk niveau jaarlijks minstens 2 wedstrijden plaatsvinden.</t>
  </si>
  <si>
    <t>Uitgewerkt competitieaanbod</t>
  </si>
  <si>
    <t xml:space="preserve">Opmaken van een reglement waarbij elke wedstrijd een label krijgt met vermelding </t>
  </si>
  <si>
    <t>jan</t>
  </si>
  <si>
    <t>SD7OD1A01</t>
  </si>
  <si>
    <t>Communiceren naar wedstrijdorganisatoren en leden</t>
  </si>
  <si>
    <t>juni</t>
  </si>
  <si>
    <t>SD7OD1A02</t>
  </si>
  <si>
    <t>Implementeren van de labels bij organisatie van alle wedstrijden</t>
  </si>
  <si>
    <t>SD7OD1A03</t>
  </si>
  <si>
    <t>Organisatie van een jaarlijks VKF kampioenschap Ippon</t>
  </si>
  <si>
    <t>SD7OD1A04</t>
  </si>
  <si>
    <t>Organisatie van een jaarlijks VKF kampioenschap WKF-systeem</t>
  </si>
  <si>
    <t>SD7OD1A05</t>
  </si>
  <si>
    <t>Tweejaarlijkse ondersteuning van een nationaal kampioenschap WKF systeem</t>
  </si>
  <si>
    <t>SD7OD1A06</t>
  </si>
  <si>
    <t>Administratieve en financiële ondersteuning van provinciale kampioenschappen</t>
  </si>
  <si>
    <t>SD7OD1A07</t>
  </si>
  <si>
    <t>Wedstrijdmateriaal</t>
  </si>
  <si>
    <t>SD7OD1A08</t>
  </si>
  <si>
    <t>Praktijktrainingen timekeepers</t>
  </si>
  <si>
    <t>SD7OD1A09</t>
  </si>
  <si>
    <t>Eind 2024 heeft VKF een Long Term Ahtlete Development (LTAD) met aanacht voor talenten</t>
  </si>
  <si>
    <t>LTAD plan</t>
  </si>
  <si>
    <t>Uitwerken van ontwikkelingslijn voor karate</t>
  </si>
  <si>
    <t>SD7OD2A01</t>
  </si>
  <si>
    <t>Testen ontwikkelen om te bepalen wie tot de elite kan behoren</t>
  </si>
  <si>
    <t>SD7OD2A02</t>
  </si>
  <si>
    <t>Uitwerken van een scoutingsysteem en hoe omgaan met talentvolle jongeren</t>
  </si>
  <si>
    <t>SD7OD2A03</t>
  </si>
  <si>
    <t>Organiseren van elitetrainingen Ippon</t>
  </si>
  <si>
    <t>SD7OD2A04</t>
  </si>
  <si>
    <t>Organiseren van elitetrainingen WKF-systeem</t>
  </si>
  <si>
    <t>SD7OD2A05</t>
  </si>
  <si>
    <t>Deelname aan internationale wedstrijden en kampioenschappen ippon</t>
  </si>
  <si>
    <t>SD7OD2A06</t>
  </si>
  <si>
    <t>Deelname aan internationale wedstrijden en kampioenschappen WKF-systeem</t>
  </si>
  <si>
    <t>SD7OD2A07</t>
  </si>
  <si>
    <t>Jeugdwerking elite Ippon bevorderen</t>
  </si>
  <si>
    <t>SD7OD2A08</t>
  </si>
  <si>
    <t>Competiecommissie WKF</t>
  </si>
  <si>
    <t xml:space="preserve">CWKFCO   </t>
  </si>
  <si>
    <t>Competiecommissie IPPON</t>
  </si>
  <si>
    <t xml:space="preserve"> CIPE </t>
  </si>
  <si>
    <t>Topsport commissie</t>
  </si>
  <si>
    <t xml:space="preserve">CTOP    </t>
  </si>
  <si>
    <t xml:space="preserve">De VKF bewerkstelligt gedurende de hele beleidsperiode een kwalitatieve scheidsrechterswerking </t>
  </si>
  <si>
    <t>Uitbouwen van een kwalitatief scheidsrechterskorps dat consistent presteert over alle stijlgroepen en provincies zodat kampers op een rechtvaardige en motiverende manier worden gearbitreerd.</t>
  </si>
  <si>
    <t>SD7OD3A01</t>
  </si>
  <si>
    <t xml:space="preserve">Leveren van evenwichtig samengestelde scheidsrechterteam en timekeepers voor op het Vlaams kampioenschap Ippon </t>
  </si>
  <si>
    <t>SD7OD3A02</t>
  </si>
  <si>
    <t>Leveren van evenwichtig samengestelde scheidsrechterteam en timekeepers voor op het Vlaams kampioenschap WKF- systeem</t>
  </si>
  <si>
    <t>SD7OD3A03</t>
  </si>
  <si>
    <t>Leveren van evenwichtig samengestelde scheidsrechterteam en timekeepers voor het Nationale kampioenschap WKF-systeem</t>
  </si>
  <si>
    <t>SD7OD3A04</t>
  </si>
  <si>
    <t>Uitbouwen van een doorlopend leertraject waarbij scheidsrechters zowel pedagogisch als door ervaring ondersteund worden in hun continue ontwikkeling Ippon</t>
  </si>
  <si>
    <t>SD7OD3A05</t>
  </si>
  <si>
    <t>Uitbouwen van een doorlopend leertraject waarbij scheidsrechters zowel pedagogisch als door ervaring ondersteund worden in hun continue ontwikkeling WKF-systeem</t>
  </si>
  <si>
    <t>SD7OD3A06</t>
  </si>
  <si>
    <t>Vertegenwoordigen van de VKF-ippon scheidsrechters in het buitenland alsook het afvaardigen van scheidsrechters naar binnen- en buitenlandse wedstrijden.</t>
  </si>
  <si>
    <t>SD7OD3A07</t>
  </si>
  <si>
    <t>Vertegenwoordigen van de VKF-WKF scheidsrechters in het buitenland alsook het afvaardigen van scheidsrechters naar binnen- en buitenlandse wedstrijden.</t>
  </si>
  <si>
    <t>SD7OD3A08</t>
  </si>
  <si>
    <t>Volgen van internationale cursussen ippon</t>
  </si>
  <si>
    <t>SD7OD3A09</t>
  </si>
  <si>
    <t>Volgen van internationale cursussen WKF</t>
  </si>
  <si>
    <t>SD7OD3A10</t>
  </si>
  <si>
    <t>Organiseren van en jaarlijks WKF seminarie</t>
  </si>
  <si>
    <t>SD7OD3A11</t>
  </si>
  <si>
    <t>Verzorgen van wedstrijdbegeleidig op alle wedstrijden WKF</t>
  </si>
  <si>
    <t>SD7OD3A12</t>
  </si>
  <si>
    <t>Voorzien van een jaarlijkse incentive voor de scheidsrechters WKF</t>
  </si>
  <si>
    <t>SD7OD3A13</t>
  </si>
  <si>
    <r>
      <t xml:space="preserve">Arbitrage commissie WKF-systeem
</t>
    </r>
    <r>
      <rPr>
        <sz val="11"/>
        <color rgb="FFFF0000"/>
        <rFont val="Calibri"/>
        <family val="2"/>
        <scheme val="minor"/>
      </rPr>
      <t>Zit mee in de competitiecommissie WKF</t>
    </r>
  </si>
  <si>
    <t xml:space="preserve">  CAWKF   </t>
  </si>
  <si>
    <t>A0015</t>
  </si>
  <si>
    <r>
      <rPr>
        <strike/>
        <sz val="11"/>
        <color rgb="FF000000"/>
        <rFont val="Calibri"/>
        <family val="2"/>
        <scheme val="minor"/>
      </rPr>
      <t xml:space="preserve">Arbitrage commissie Ippon </t>
    </r>
    <r>
      <rPr>
        <sz val="11"/>
        <color rgb="FF000000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Zit mee in de competitiecommissie Ippon</t>
    </r>
  </si>
  <si>
    <t xml:space="preserve"> CAIP       </t>
  </si>
  <si>
    <t>SD008</t>
  </si>
  <si>
    <t xml:space="preserve">VKF ondersteunt haar clubs in administratieve verplichtingen </t>
  </si>
  <si>
    <t xml:space="preserve">Eind 2024 is de clubadministratie vereenvoudigd inzake clubtrainingen en examens </t>
  </si>
  <si>
    <t>adm vereenvoudiging</t>
  </si>
  <si>
    <r>
      <rPr>
        <strike/>
        <sz val="11"/>
        <color rgb="FF000000"/>
        <rFont val="Calibri"/>
        <family val="2"/>
      </rPr>
      <t xml:space="preserve">De VKF onderzoekt of er een facturatiemodule kan toegevoegd worden aan het ledenbestand kan toegevoegd worden voor de clubs
</t>
    </r>
    <r>
      <rPr>
        <sz val="11"/>
        <color rgb="FFFF0000"/>
        <rFont val="Calibri"/>
        <family val="2"/>
      </rPr>
      <t>Ledenprogramma (federatie/clubs)</t>
    </r>
  </si>
  <si>
    <t>SD8OD1A01</t>
  </si>
  <si>
    <r>
      <rPr>
        <strike/>
        <sz val="11"/>
        <color rgb="FF000000"/>
        <rFont val="Calibri"/>
        <family val="2"/>
      </rPr>
      <t xml:space="preserve">Digitale tool lanceren voor het bijhouden van trainingen en andere
</t>
    </r>
    <r>
      <rPr>
        <sz val="11"/>
        <color rgb="FFFF0000"/>
        <rFont val="Calibri"/>
        <family val="2"/>
      </rPr>
      <t>Extra modules voor ledenprogramma programmeren</t>
    </r>
  </si>
  <si>
    <t>SD8OD1A02</t>
  </si>
  <si>
    <r>
      <rPr>
        <strike/>
        <sz val="11"/>
        <color rgb="FFFF0000"/>
        <rFont val="Calibri"/>
        <family val="2"/>
        <scheme val="minor"/>
      </rPr>
      <t xml:space="preserve">Vergunningskaarten vervangen door QR-code of RFID 
</t>
    </r>
    <r>
      <rPr>
        <sz val="11"/>
        <color rgb="FFFF0000"/>
        <rFont val="Calibri"/>
        <family val="2"/>
        <scheme val="minor"/>
      </rPr>
      <t>niet langer nodig - nieuw ledenprogramma</t>
    </r>
  </si>
  <si>
    <t>SD8OD1A03</t>
  </si>
  <si>
    <t>Ontwikkelen van een intern online platform voor trainers, clubbestuurders, timekeepers en scheidsrechters</t>
  </si>
  <si>
    <t>SD8OD1A04</t>
  </si>
  <si>
    <t xml:space="preserve">Eind 2022 kan de club op ondersteuning rekenen inzake alle administratieverplichtingen </t>
  </si>
  <si>
    <t>ondersteuningstools</t>
  </si>
  <si>
    <t xml:space="preserve">Informatie wettelijke verplichtingen jaarlijks evalueren en bezorgen aan de clubs </t>
  </si>
  <si>
    <t>SD8OD2A01</t>
  </si>
  <si>
    <t>Gelijkvormige standaardsjablonen lanceren en digitaliseren (VZW, GDPR…)</t>
  </si>
  <si>
    <t>SD8OD2A02</t>
  </si>
  <si>
    <t>Alle documenten/informatie op het platform (ledenprogramma, intern platform…) plaatsen</t>
  </si>
  <si>
    <t>SD8OD2A03</t>
  </si>
  <si>
    <t>Beleidsfocus jeugd</t>
  </si>
  <si>
    <t>SD009</t>
  </si>
  <si>
    <t>Tegen eind 2024 is 60% van de clubs met een jeugdwerking ingestapt op het jeugdproject ter verbetering van de kwalitatieve jeugdwerking</t>
  </si>
  <si>
    <t>Vanaf 2021 wordt het Kid-karateFonds geïmplementeerd</t>
  </si>
  <si>
    <t>Kid-Karate Fonds</t>
  </si>
  <si>
    <t>Aanstellen van een jeugdverantwoordelijke binnen de federatie</t>
  </si>
  <si>
    <t>SD9OD1A01</t>
  </si>
  <si>
    <t>Installeren van een jeugdcommissie</t>
  </si>
  <si>
    <t>SD9OD1A02</t>
  </si>
  <si>
    <t>Infomoment organiseren voor de geïnteresseerde clubs</t>
  </si>
  <si>
    <t>apr</t>
  </si>
  <si>
    <t>SD9OD1A03</t>
  </si>
  <si>
    <t>Communiceren van de reglementen van het Kid-Karate Fonds</t>
  </si>
  <si>
    <t>SD9OD1A04</t>
  </si>
  <si>
    <t>Jaarlijks worden de reglementen grondig geëvalueerd</t>
  </si>
  <si>
    <t>SD9OD1A05</t>
  </si>
  <si>
    <t>Subsidie uitbetalen aan clubs</t>
  </si>
  <si>
    <t>SD9OD1A06</t>
  </si>
  <si>
    <t xml:space="preserve">Aantal deelnemende clubs stijgt elk jaar met 10 % </t>
  </si>
  <si>
    <t>Het gemiddeld behaald aantal punten stijgt jaarlijks</t>
  </si>
  <si>
    <t>De VKF voorziet een aantal hulpmiddelen om de websites van de clubs te helpen verbeteren</t>
  </si>
  <si>
    <t>SD9OD2A01</t>
  </si>
  <si>
    <t>De VKF zorgt voor een uitgebreider aanbod aan jeugdactiviteiten</t>
  </si>
  <si>
    <t>SD9OD2A02</t>
  </si>
  <si>
    <t>De VKF zorgt voor voldoende bijscholingsactiviteiten</t>
  </si>
  <si>
    <t>SD9OD2A03</t>
  </si>
  <si>
    <t>Werkingskosten</t>
  </si>
  <si>
    <t xml:space="preserve"> </t>
  </si>
  <si>
    <t>A</t>
  </si>
  <si>
    <t>ADMINISTRATIE</t>
  </si>
  <si>
    <t xml:space="preserve">ADM       </t>
  </si>
  <si>
    <t>S</t>
  </si>
  <si>
    <t>KANTOORRUIMTE</t>
  </si>
  <si>
    <t xml:space="preserve">SECR      </t>
  </si>
  <si>
    <t>V</t>
  </si>
  <si>
    <t>VERZEKERINGEN</t>
  </si>
  <si>
    <t>Repatriëringsverzekering</t>
  </si>
  <si>
    <t xml:space="preserve">REPVERZ   </t>
  </si>
  <si>
    <t>Annulatieverzekering</t>
  </si>
  <si>
    <t xml:space="preserve">ANNULVERZ </t>
  </si>
  <si>
    <t>Rechtsbijstandsverzekering</t>
  </si>
  <si>
    <t>RECHTVERZ</t>
  </si>
  <si>
    <t>Decretale verzekering</t>
  </si>
  <si>
    <t xml:space="preserve">DECVERZ </t>
  </si>
  <si>
    <t>Verzekering BA Bestuur</t>
  </si>
  <si>
    <t>VERZBA</t>
  </si>
  <si>
    <t>Verzekering brand huur zaal clubs</t>
  </si>
  <si>
    <t>VERZBRAND</t>
  </si>
  <si>
    <t>Brandverzekering secretariaat</t>
  </si>
  <si>
    <t>RVB</t>
  </si>
  <si>
    <t>BESTUURDERS</t>
  </si>
  <si>
    <t>AV</t>
  </si>
  <si>
    <t>ALGEMENE VERGADERING</t>
  </si>
  <si>
    <t xml:space="preserve">AV        </t>
  </si>
  <si>
    <t>C</t>
  </si>
  <si>
    <t>COMMISSIES</t>
  </si>
  <si>
    <t>Juridische en Tuchtcommissie</t>
  </si>
  <si>
    <t xml:space="preserve">CJUR      </t>
  </si>
  <si>
    <t>NATIONALE KOEPEL BKF</t>
  </si>
  <si>
    <t xml:space="preserve">BKF       </t>
  </si>
  <si>
    <t>PERSONEEL</t>
  </si>
  <si>
    <t xml:space="preserve">PERS      </t>
  </si>
  <si>
    <t xml:space="preserve">CORONA </t>
  </si>
  <si>
    <t>CORONA</t>
  </si>
  <si>
    <t>ANDERE UITGAVEN</t>
  </si>
  <si>
    <t>OVERHEAD</t>
  </si>
  <si>
    <t>Bijdrage VSF</t>
  </si>
  <si>
    <t>Bijdrage VST</t>
  </si>
  <si>
    <t xml:space="preserve">  </t>
  </si>
  <si>
    <t xml:space="preserve">Bankkosten </t>
  </si>
  <si>
    <t>VSF</t>
  </si>
  <si>
    <t>Belgisch Staatsblad</t>
  </si>
  <si>
    <t>VDT</t>
  </si>
  <si>
    <t>Onvoorziene</t>
  </si>
  <si>
    <t>Geschenken en representatie</t>
  </si>
  <si>
    <t>KOSTEN VORIG BOEKJAAR</t>
  </si>
  <si>
    <t xml:space="preserve">VB    </t>
  </si>
  <si>
    <t xml:space="preserve">UITZONDERLIJKE KOSTEN </t>
  </si>
  <si>
    <t>UK</t>
  </si>
  <si>
    <t xml:space="preserve">    </t>
  </si>
  <si>
    <t>OPBRENGSTEN</t>
  </si>
  <si>
    <t>I01</t>
  </si>
  <si>
    <t>Lidgelden, schenkingen en subsidies</t>
  </si>
  <si>
    <t>VERGUNNINGSBIJDRAGE - LIDGELDEN</t>
  </si>
  <si>
    <t>Lidgelden clubs</t>
  </si>
  <si>
    <t xml:space="preserve">LIDGCLUB  </t>
  </si>
  <si>
    <t>Vergunningsbijdragen karatebeoefenaars</t>
  </si>
  <si>
    <t xml:space="preserve">LIDGVERG  </t>
  </si>
  <si>
    <t xml:space="preserve">SUBSIDIES </t>
  </si>
  <si>
    <t>Decreet GS: algemene werkingssubsidie</t>
  </si>
  <si>
    <t xml:space="preserve">DECRSUBS  </t>
  </si>
  <si>
    <t>Topsport</t>
  </si>
  <si>
    <t xml:space="preserve">TOPSUBS   </t>
  </si>
  <si>
    <t>VIA middelen</t>
  </si>
  <si>
    <t>VIA</t>
  </si>
  <si>
    <t>RB</t>
  </si>
  <si>
    <t>RECUPERATIE BIJDRAGEN</t>
  </si>
  <si>
    <t>Inschrijvingsgeld cursussen</t>
  </si>
  <si>
    <t>INSCHRIJV</t>
  </si>
  <si>
    <t>Andere bijdragen</t>
  </si>
  <si>
    <t>DIVBIJDR</t>
  </si>
  <si>
    <t>OPBRENGSTEN DRUKWERKEN</t>
  </si>
  <si>
    <t>OPBRDRKW</t>
  </si>
  <si>
    <t>W10</t>
  </si>
  <si>
    <t xml:space="preserve">ANDERE INKOMSTEN </t>
  </si>
  <si>
    <t>Diverse</t>
  </si>
  <si>
    <t>ANDDIV</t>
  </si>
  <si>
    <t xml:space="preserve">Open Betalingen </t>
  </si>
  <si>
    <t xml:space="preserve">OPBET     </t>
  </si>
  <si>
    <t xml:space="preserve">Uitzonderlijke </t>
  </si>
  <si>
    <t>ANDUITZ</t>
  </si>
  <si>
    <t>EINDTOTAAL:</t>
  </si>
  <si>
    <t>Verschil:</t>
  </si>
  <si>
    <t>G-commissie</t>
  </si>
  <si>
    <t>GES-commissie</t>
  </si>
  <si>
    <t>Jeugdcommissie</t>
  </si>
  <si>
    <t>API</t>
  </si>
  <si>
    <t xml:space="preserve">Vlaamse Karate Federatie vzw - Analaytisch plan </t>
  </si>
  <si>
    <t>Analytische code</t>
  </si>
  <si>
    <t>Benaming</t>
  </si>
  <si>
    <t>KOSTEN</t>
  </si>
  <si>
    <t xml:space="preserve">KOSTEN </t>
  </si>
  <si>
    <t>Nieuwe huisstijl</t>
  </si>
  <si>
    <t xml:space="preserve">Tegen maart 2017 zijn de statuten aangepast. </t>
  </si>
  <si>
    <t>Werkgroep promotie/communicatie</t>
  </si>
  <si>
    <t>Tegen eind januari 2017 is er een eerste ontwerp van VKF Huishoudelijk Reglement.</t>
  </si>
  <si>
    <t>Missie / visie</t>
  </si>
  <si>
    <t>Tegen eind 2017 voldoet de VKF werking aan 50% van de harde indicatoren zoals vermeld in het ‘Besluit van de Vlaamse Regering tot vaststelling van de algemene erkennings- en subsidiëringsvoorwaarden voor de georganiseerde sportsector’ van 2016.</t>
  </si>
  <si>
    <t>Communicatiebureau - optimaliseren communicatie</t>
  </si>
  <si>
    <t xml:space="preserve">Tegen eind 2017 is er een overzicht van de zachte indicatoren zoals vermeld in het ‘Besluit van de Vlaamse Regering tot vaststelling van de algemene erkennings- en subsidiëringsvoorwaarden voor de georganiseerde sportsector’ van 2016,  die moeten geoptimaliseerd worden. </t>
  </si>
  <si>
    <t>Pomotie en materiaal nieuwe huisstijl</t>
  </si>
  <si>
    <t>Promotie nieuwe huisstijl</t>
  </si>
  <si>
    <t>Tools voor clubs nieuwe huisstijl</t>
  </si>
  <si>
    <t>Promomateriaal verspreiden stakeholders</t>
  </si>
  <si>
    <t>Promotie - sport in de kijker zetten</t>
  </si>
  <si>
    <t>Promotiecampagne aantrekken nieuwe leden</t>
  </si>
  <si>
    <t>Verhalen delen via sociale media,..</t>
  </si>
  <si>
    <t>Goed Bestuur</t>
  </si>
  <si>
    <t>Hervormen van organisatiestructuren</t>
  </si>
  <si>
    <t>Evalueren taken en mandaten</t>
  </si>
  <si>
    <t>Herwerken intern reglement</t>
  </si>
  <si>
    <t>Zachte indiciatoren GB</t>
  </si>
  <si>
    <t>Communicatieplan</t>
  </si>
  <si>
    <t>Communicatielijnen vastleggen</t>
  </si>
  <si>
    <t>Financieel beleid</t>
  </si>
  <si>
    <t>Kosten boekhoudkantoor</t>
  </si>
  <si>
    <t>Financiële rapportering</t>
  </si>
  <si>
    <t>Recreatie</t>
  </si>
  <si>
    <t>Karatedag</t>
  </si>
  <si>
    <t>Intern online platform</t>
  </si>
  <si>
    <t xml:space="preserve">Provinciale Recreatieve activiteiten </t>
  </si>
  <si>
    <t>SD3OD2A01</t>
  </si>
  <si>
    <t>Platform 'start to karate'</t>
  </si>
  <si>
    <t>SD3OD2A02</t>
  </si>
  <si>
    <t>positieve karateverhalen</t>
  </si>
  <si>
    <t>G-karate</t>
  </si>
  <si>
    <t>Definitie G-karate</t>
  </si>
  <si>
    <t>Noden bepalen G-karate</t>
  </si>
  <si>
    <t>Implementeren G-werking in Vlaanderen</t>
  </si>
  <si>
    <t>Ethisch sporten</t>
  </si>
  <si>
    <t>Preventie – vorming – sensibilisering organiseren</t>
  </si>
  <si>
    <t>Adviesorgaan</t>
  </si>
  <si>
    <t>Gedragscode</t>
  </si>
  <si>
    <t>handelingsprotocol</t>
  </si>
  <si>
    <t>Tuchtrechterlijk systeem ethiek</t>
  </si>
  <si>
    <t>Clubondesteuning ethiek</t>
  </si>
  <si>
    <t>Tools ter ondersteuning</t>
  </si>
  <si>
    <t>Netwerk API's</t>
  </si>
  <si>
    <t>Evaluatie integriteitsbeleid</t>
  </si>
  <si>
    <t>Opvragen strafuittreksel</t>
  </si>
  <si>
    <t>Deelneme aan organisaties</t>
  </si>
  <si>
    <t>Ondersteuning clubs deelname organisaties</t>
  </si>
  <si>
    <t>Gezond sporten</t>
  </si>
  <si>
    <t>Sportspecifieke risico's</t>
  </si>
  <si>
    <t>Informeren letselpreventie</t>
  </si>
  <si>
    <t>informeren oversportkering.Be</t>
  </si>
  <si>
    <t>Onderzoeken samenwerking SKA</t>
  </si>
  <si>
    <t>Trainers inormeren</t>
  </si>
  <si>
    <t>Informeren over dopig</t>
  </si>
  <si>
    <t>Hygiëne protocol sporclubs</t>
  </si>
  <si>
    <t>Bijscholingen trainers</t>
  </si>
  <si>
    <t>Opmaken planning</t>
  </si>
  <si>
    <t>Organiseren bijscholingen</t>
  </si>
  <si>
    <t>Actief communiceren van bijscholingen</t>
  </si>
  <si>
    <t>VTS-cursussen</t>
  </si>
  <si>
    <t>Organisatie cursussen</t>
  </si>
  <si>
    <t>Pomotie cursussen</t>
  </si>
  <si>
    <t>Incentives cursisten VTS</t>
  </si>
  <si>
    <t>gediplomeerden in dekijker plaatsen</t>
  </si>
  <si>
    <t>Zichtbaat in ledebestand</t>
  </si>
  <si>
    <t>Afgedrukte cursusteksten</t>
  </si>
  <si>
    <t>Ontwikkelen E-learning</t>
  </si>
  <si>
    <t>VTS elitetrainers</t>
  </si>
  <si>
    <t>Elitetrainers hoogste diploma</t>
  </si>
  <si>
    <t>Volgen bijscholingen</t>
  </si>
  <si>
    <t>Graduatie -leerscholen</t>
  </si>
  <si>
    <t>Plan opmaken</t>
  </si>
  <si>
    <t>Op website platform</t>
  </si>
  <si>
    <t>Kalender met alle activiteiten</t>
  </si>
  <si>
    <t>CHOMOL</t>
  </si>
  <si>
    <t>Opleiding clubtrainers</t>
  </si>
  <si>
    <t>Opvolging VTS werking DSKO</t>
  </si>
  <si>
    <t>Organiseren VTS-opleidingen</t>
  </si>
  <si>
    <t>Begeleiden tijdens stage opdracht</t>
  </si>
  <si>
    <t>Opvolgen en begeleiden nieuwe docenten</t>
  </si>
  <si>
    <t>Opleiding nieuwe docenten</t>
  </si>
  <si>
    <t>Materiaal docenten</t>
  </si>
  <si>
    <t>Bijscholing voor docenten</t>
  </si>
  <si>
    <t>Updaten cursusteksten</t>
  </si>
  <si>
    <t>Cometitieaanbod</t>
  </si>
  <si>
    <t>Nieuw wedstrijdsysteem</t>
  </si>
  <si>
    <t>Communiceren nieuw wedstrijdsysteem</t>
  </si>
  <si>
    <t>Implementeren nieuw wedstrijdsysteem</t>
  </si>
  <si>
    <t>VK IPPON</t>
  </si>
  <si>
    <t>VK WKF</t>
  </si>
  <si>
    <t>BK WKF</t>
  </si>
  <si>
    <t>Prov. Kampioenschappen</t>
  </si>
  <si>
    <t>Elite</t>
  </si>
  <si>
    <t>Ontwikkelingslijn</t>
  </si>
  <si>
    <t>Testen elite</t>
  </si>
  <si>
    <t>scoutingsysteem ontwikkelen</t>
  </si>
  <si>
    <t xml:space="preserve">Elite trainingen Ippon </t>
  </si>
  <si>
    <t xml:space="preserve">Elite trainingen WKF </t>
  </si>
  <si>
    <t>Internationale wedstrijden Ippon</t>
  </si>
  <si>
    <t>Internationale wedstrijden WKF</t>
  </si>
  <si>
    <t>CWKFCO</t>
  </si>
  <si>
    <r>
      <rPr>
        <strike/>
        <sz val="11"/>
        <color rgb="FF000000"/>
        <rFont val="Calibri"/>
        <family val="2"/>
      </rPr>
      <t>Sportcommissie WKF-systeem</t>
    </r>
    <r>
      <rPr>
        <sz val="11"/>
        <color rgb="FF000000"/>
        <rFont val="Calibri"/>
        <family val="2"/>
      </rPr>
      <t xml:space="preserve"> - Competiecommissie WKF</t>
    </r>
  </si>
  <si>
    <t>CIPE</t>
  </si>
  <si>
    <r>
      <rPr>
        <strike/>
        <sz val="11"/>
        <color rgb="FF000000"/>
        <rFont val="Calibri"/>
        <family val="2"/>
      </rPr>
      <t>Elitecommissie Ippon</t>
    </r>
    <r>
      <rPr>
        <sz val="11"/>
        <color rgb="FF000000"/>
        <rFont val="Calibri"/>
        <family val="2"/>
      </rPr>
      <t xml:space="preserve"> - Competiecommissie IPPON</t>
    </r>
  </si>
  <si>
    <t>CTOP</t>
  </si>
  <si>
    <t>Scheidsechters</t>
  </si>
  <si>
    <t>Uitbouwen scheidsrechterskorps</t>
  </si>
  <si>
    <t>Arbitrage Vlaams Ippon</t>
  </si>
  <si>
    <t>Arbitrage Vlaams WKF</t>
  </si>
  <si>
    <t>Arbitrage Belgisch WKF</t>
  </si>
  <si>
    <t>Arbitrage vorming Ippon</t>
  </si>
  <si>
    <t>Arbitrage vorming WKF</t>
  </si>
  <si>
    <t>Arbitrage Internationaal Ippon</t>
  </si>
  <si>
    <t>Arbitrage Internationaal WKF</t>
  </si>
  <si>
    <t>Arbitrage vorming Internat Ippon</t>
  </si>
  <si>
    <t>Arbitrage vorming Internat WKF</t>
  </si>
  <si>
    <t>WKF seminarie</t>
  </si>
  <si>
    <t>Wedstrijdbegeleiding WKF</t>
  </si>
  <si>
    <t>Incentive WKF scheidsrechters</t>
  </si>
  <si>
    <t>CAWKF</t>
  </si>
  <si>
    <t>Arbitrage commissie WKF-systeem</t>
  </si>
  <si>
    <t>CAIP</t>
  </si>
  <si>
    <t xml:space="preserve">Arbitrage commissie Ippon </t>
  </si>
  <si>
    <t>Vereenvoudigde clubadministratie</t>
  </si>
  <si>
    <r>
      <rPr>
        <strike/>
        <sz val="11"/>
        <color rgb="FF000000"/>
        <rFont val="Calibri"/>
        <family val="2"/>
        <scheme val="minor"/>
      </rPr>
      <t>Facturatiemodule</t>
    </r>
    <r>
      <rPr>
        <sz val="11"/>
        <color rgb="FF000000"/>
        <rFont val="Calibri"/>
        <family val="2"/>
        <scheme val="minor"/>
      </rPr>
      <t xml:space="preserve">  -  Ledenprogramma federatie/clubs</t>
    </r>
  </si>
  <si>
    <r>
      <rPr>
        <strike/>
        <sz val="11"/>
        <color rgb="FF000000"/>
        <rFont val="Calibri"/>
        <family val="2"/>
        <scheme val="minor"/>
      </rPr>
      <t>Tool bijhouden trainingen</t>
    </r>
    <r>
      <rPr>
        <sz val="11"/>
        <color rgb="FF000000"/>
        <rFont val="Calibri"/>
        <family val="2"/>
        <scheme val="minor"/>
      </rPr>
      <t xml:space="preserve">  -  Modules ledenprogramma</t>
    </r>
  </si>
  <si>
    <r>
      <rPr>
        <strike/>
        <sz val="11"/>
        <color rgb="FF000000"/>
        <rFont val="Calibri"/>
        <family val="2"/>
        <scheme val="minor"/>
      </rPr>
      <t>Vergunningskaarten</t>
    </r>
    <r>
      <rPr>
        <sz val="11"/>
        <color rgb="FF000000"/>
        <rFont val="Calibri"/>
        <family val="2"/>
        <scheme val="minor"/>
      </rPr>
      <t xml:space="preserve">  -  Intern online platform</t>
    </r>
  </si>
  <si>
    <t>Ondersteuning administratieve verplichtingen</t>
  </si>
  <si>
    <t>Info wettelijke verplichtingen</t>
  </si>
  <si>
    <t>Standaardsjablonen</t>
  </si>
  <si>
    <t>Platform met informatie</t>
  </si>
  <si>
    <t>Jeugdverantwoordelijke</t>
  </si>
  <si>
    <t>Infomomenten</t>
  </si>
  <si>
    <t>Communiceren reglementen</t>
  </si>
  <si>
    <t>Evaluatie reglementen</t>
  </si>
  <si>
    <t>Subsidie clubs</t>
  </si>
  <si>
    <t>Stijging deelnemende clubs</t>
  </si>
  <si>
    <t>Hulpmiddelen om website te verbeteren</t>
  </si>
  <si>
    <t>Groter aanbod jeugdactiviteiten</t>
  </si>
  <si>
    <t>Bijscholingsactiviteiten</t>
  </si>
  <si>
    <t>Administratie</t>
  </si>
  <si>
    <t>SECR</t>
  </si>
  <si>
    <t>Kantoor</t>
  </si>
  <si>
    <t>Verzekering BA vzw</t>
  </si>
  <si>
    <t>Bestuurders</t>
  </si>
  <si>
    <t>Algemene vergadering</t>
  </si>
  <si>
    <t>CJUR</t>
  </si>
  <si>
    <t>CKV</t>
  </si>
  <si>
    <t xml:space="preserve">Commissie kadervorming </t>
  </si>
  <si>
    <t>Lidgelden en bijdragen</t>
  </si>
  <si>
    <t>BKF</t>
  </si>
  <si>
    <t>Bijdrage Nationale koepel</t>
  </si>
  <si>
    <t>PERS</t>
  </si>
  <si>
    <t>Personeel</t>
  </si>
  <si>
    <t>Corona</t>
  </si>
  <si>
    <t xml:space="preserve">Andere uitgaven </t>
  </si>
  <si>
    <t>DIVERSE</t>
  </si>
  <si>
    <t xml:space="preserve">Diverse uitgaven </t>
  </si>
  <si>
    <t>Bankkosten</t>
  </si>
  <si>
    <t>Belgisch staatsblad</t>
  </si>
  <si>
    <t>VB</t>
  </si>
  <si>
    <t>Kosten vorig boekjaar</t>
  </si>
  <si>
    <t>Uitzonderlijke kosten</t>
  </si>
  <si>
    <t>LIDGCLUB</t>
  </si>
  <si>
    <t>Clubbijdrage</t>
  </si>
  <si>
    <t>LIDGVERG</t>
  </si>
  <si>
    <t>Vergunningsbijdrage</t>
  </si>
  <si>
    <t>DECRSUBS</t>
  </si>
  <si>
    <r>
      <rPr>
        <strike/>
        <sz val="11"/>
        <color rgb="FF000000"/>
        <rFont val="Calibri"/>
        <family val="2"/>
        <scheme val="minor"/>
      </rPr>
      <t>Subsidie Sport Vlaanderen</t>
    </r>
    <r>
      <rPr>
        <sz val="11"/>
        <color rgb="FF000000"/>
        <rFont val="Calibri"/>
        <family val="2"/>
        <scheme val="minor"/>
      </rPr>
      <t xml:space="preserve">   -  Decreet GS</t>
    </r>
  </si>
  <si>
    <t>TOPSUBS</t>
  </si>
  <si>
    <t>Topsport Subsidie</t>
  </si>
  <si>
    <t>JEUGDSUB</t>
  </si>
  <si>
    <t>jeugdsubsidies</t>
  </si>
  <si>
    <t xml:space="preserve">Vlaams kampioenschap WKF </t>
  </si>
  <si>
    <t>VLWKFDEELN</t>
  </si>
  <si>
    <t>Deelname Vlaams kamp WKF</t>
  </si>
  <si>
    <t xml:space="preserve">Belgisch kampioenschap WKF </t>
  </si>
  <si>
    <t>BEWKFDEELN</t>
  </si>
  <si>
    <t>Deelname Belgisch kamp WKF</t>
  </si>
  <si>
    <t xml:space="preserve">Vlaams kampioenschap Ippon </t>
  </si>
  <si>
    <t>VLIPDEELN</t>
  </si>
  <si>
    <t xml:space="preserve">Deelname Vlaams kamp Ippon </t>
  </si>
  <si>
    <t>VLWKFINKOM</t>
  </si>
  <si>
    <t>Inkom Vlaams kamp WKF</t>
  </si>
  <si>
    <t>BEWKFINKOM</t>
  </si>
  <si>
    <t>Inkom Belgisch kamp WKF</t>
  </si>
  <si>
    <t>VLIPINKOM</t>
  </si>
  <si>
    <t xml:space="preserve">Inkom Vlaams kamp Ippon </t>
  </si>
  <si>
    <t>Subsidies</t>
  </si>
  <si>
    <t>SUBSMANIF</t>
  </si>
  <si>
    <t>Subsidies manifestaties</t>
  </si>
  <si>
    <t>Inschrijvingsgeld cursisten</t>
  </si>
  <si>
    <t>Verkoop drukwerken</t>
  </si>
  <si>
    <t>Open betalingen</t>
  </si>
  <si>
    <t>OPBET</t>
  </si>
  <si>
    <t>Uitzonderlijke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</si>
</sst>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\ &quot;€&quot;;\-#,##0\ &quot;€&quot;"/>
    <numFmt numFmtId="165" formatCode="#,##0.00\ &quot;€&quot;;\-#,##0.00\ &quot;€&quot;"/>
    <numFmt numFmtId="166" formatCode="_-* #,##0.00\ &quot;€&quot;_-;\-* #,##0.00\ &quot;€&quot;_-;_-* &quot;-&quot;??\ &quot;€&quot;_-;_-@_-"/>
    <numFmt numFmtId="167" formatCode="&quot;€&quot;\ #,##0.00;\-&quot;€&quot;\ #,##0.00"/>
    <numFmt numFmtId="168" formatCode="&quot;€&quot;\ #,##0.00;[Red]\-&quot;€&quot;\ #,##0.00"/>
    <numFmt numFmtId="169" formatCode="_ * #,##0_-\ _€_ ;_ * #,##0\-\ _€_ ;_ * &quot;-&quot;_-\ _€_ ;_ @_ "/>
    <numFmt numFmtId="170" formatCode="&quot;€&quot;\ #,##0.00"/>
    <numFmt numFmtId="171" formatCode="#,##0.00\ &quot;€&quot;"/>
  </numFmts>
  <fonts count="3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i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trike/>
      <sz val="11"/>
      <color rgb="FF000000"/>
      <name val="Calibri"/>
      <family val="2"/>
    </font>
    <font>
      <sz val="11"/>
      <color rgb="FFFF0000"/>
      <name val="Calibri"/>
      <family val="2"/>
    </font>
    <font>
      <i/>
      <strike/>
      <sz val="11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6FB7"/>
        <bgColor indexed="64"/>
      </patternFill>
    </fill>
    <fill>
      <patternFill patternType="solid">
        <fgColor rgb="FF39B4E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11" fillId="0" borderId="0" applyFont="0" applyFill="0" applyBorder="0" applyAlignment="0" applyProtection="0"/>
  </cellStyleXfs>
  <cellXfs count="284">
    <xf numFmtId="0" fontId="0" fillId="0" borderId="0" xfId="0"/>
    <xf numFmtId="0" fontId="0" fillId="0" borderId="0" xfId="0" applyAlignment="1">
      <alignment vertical="top" wrapText="1"/>
    </xf>
    <xf numFmtId="169" fontId="0" fillId="0" borderId="0" xfId="0" applyNumberFormat="1" applyAlignment="1">
      <alignment horizontal="center" vertical="top" wrapText="1"/>
    </xf>
    <xf numFmtId="169" fontId="12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/>
    </xf>
    <xf numFmtId="171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70" fontId="0" fillId="0" borderId="0" xfId="0" applyNumberFormat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170" fontId="6" fillId="4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71" fontId="7" fillId="2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170" fontId="8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70" fontId="8" fillId="0" borderId="1" xfId="0" applyNumberFormat="1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171" fontId="15" fillId="2" borderId="1" xfId="0" applyNumberFormat="1" applyFont="1" applyFill="1" applyBorder="1" applyAlignment="1">
      <alignment horizontal="center" vertical="top" wrapText="1"/>
    </xf>
    <xf numFmtId="170" fontId="8" fillId="9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 wrapText="1"/>
    </xf>
    <xf numFmtId="170" fontId="7" fillId="2" borderId="1" xfId="0" applyNumberFormat="1" applyFont="1" applyFill="1" applyBorder="1" applyAlignment="1">
      <alignment horizontal="center" vertical="top" wrapText="1"/>
    </xf>
    <xf numFmtId="170" fontId="7" fillId="0" borderId="1" xfId="0" applyNumberFormat="1" applyFont="1" applyBorder="1" applyAlignment="1">
      <alignment horizontal="center" vertical="top" wrapText="1"/>
    </xf>
    <xf numFmtId="169" fontId="8" fillId="0" borderId="1" xfId="0" applyNumberFormat="1" applyFont="1" applyBorder="1" applyAlignment="1">
      <alignment horizontal="center" vertical="top" wrapText="1"/>
    </xf>
    <xf numFmtId="170" fontId="8" fillId="5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169" fontId="0" fillId="0" borderId="1" xfId="0" applyNumberFormat="1" applyBorder="1" applyAlignment="1">
      <alignment horizontal="center" vertical="top" wrapText="1"/>
    </xf>
    <xf numFmtId="170" fontId="0" fillId="0" borderId="1" xfId="0" applyNumberFormat="1" applyBorder="1" applyAlignment="1">
      <alignment horizontal="center" vertical="top" wrapText="1"/>
    </xf>
    <xf numFmtId="0" fontId="11" fillId="10" borderId="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170" fontId="7" fillId="10" borderId="1" xfId="0" applyNumberFormat="1" applyFont="1" applyFill="1" applyBorder="1" applyAlignment="1">
      <alignment horizontal="center" vertical="top" wrapText="1"/>
    </xf>
    <xf numFmtId="164" fontId="7" fillId="10" borderId="1" xfId="0" applyNumberFormat="1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/>
    </xf>
    <xf numFmtId="0" fontId="11" fillId="10" borderId="1" xfId="0" applyFont="1" applyFill="1" applyBorder="1" applyAlignment="1">
      <alignment horizontal="center" vertical="top"/>
    </xf>
    <xf numFmtId="170" fontId="8" fillId="10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0" fontId="0" fillId="7" borderId="1" xfId="0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center" vertical="top" wrapText="1"/>
    </xf>
    <xf numFmtId="170" fontId="7" fillId="7" borderId="1" xfId="0" applyNumberFormat="1" applyFont="1" applyFill="1" applyBorder="1" applyAlignment="1">
      <alignment horizontal="center" vertical="top" wrapText="1"/>
    </xf>
    <xf numFmtId="170" fontId="8" fillId="7" borderId="1" xfId="0" applyNumberFormat="1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 wrapText="1"/>
    </xf>
    <xf numFmtId="170" fontId="8" fillId="6" borderId="1" xfId="0" applyNumberFormat="1" applyFont="1" applyFill="1" applyBorder="1" applyAlignment="1">
      <alignment horizontal="center"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164" fontId="15" fillId="6" borderId="1" xfId="0" applyNumberFormat="1" applyFont="1" applyFill="1" applyBorder="1" applyAlignment="1">
      <alignment horizontal="center" vertical="top" wrapText="1"/>
    </xf>
    <xf numFmtId="170" fontId="7" fillId="6" borderId="1" xfId="0" applyNumberFormat="1" applyFont="1" applyFill="1" applyBorder="1" applyAlignment="1">
      <alignment horizontal="center" vertical="top" wrapText="1"/>
    </xf>
    <xf numFmtId="164" fontId="8" fillId="6" borderId="1" xfId="0" applyNumberFormat="1" applyFont="1" applyFill="1" applyBorder="1" applyAlignment="1">
      <alignment horizontal="center" vertical="top" wrapText="1"/>
    </xf>
    <xf numFmtId="164" fontId="8" fillId="7" borderId="1" xfId="0" applyNumberFormat="1" applyFont="1" applyFill="1" applyBorder="1" applyAlignment="1">
      <alignment horizontal="center" vertical="top" wrapText="1"/>
    </xf>
    <xf numFmtId="0" fontId="12" fillId="13" borderId="1" xfId="0" applyFont="1" applyFill="1" applyBorder="1" applyAlignment="1">
      <alignment horizontal="center" vertical="top"/>
    </xf>
    <xf numFmtId="0" fontId="3" fillId="13" borderId="1" xfId="0" applyFont="1" applyFill="1" applyBorder="1" applyAlignment="1">
      <alignment horizontal="center" vertical="top" wrapText="1"/>
    </xf>
    <xf numFmtId="170" fontId="9" fillId="13" borderId="1" xfId="0" applyNumberFormat="1" applyFont="1" applyFill="1" applyBorder="1" applyAlignment="1">
      <alignment horizontal="center" vertical="top" wrapText="1"/>
    </xf>
    <xf numFmtId="170" fontId="7" fillId="2" borderId="2" xfId="0" applyNumberFormat="1" applyFont="1" applyFill="1" applyBorder="1" applyAlignment="1">
      <alignment horizontal="center" vertical="top" wrapText="1"/>
    </xf>
    <xf numFmtId="170" fontId="8" fillId="3" borderId="2" xfId="0" applyNumberFormat="1" applyFont="1" applyFill="1" applyBorder="1" applyAlignment="1">
      <alignment horizontal="center" vertical="top" wrapText="1"/>
    </xf>
    <xf numFmtId="170" fontId="8" fillId="0" borderId="2" xfId="0" applyNumberFormat="1" applyFont="1" applyBorder="1" applyAlignment="1">
      <alignment horizontal="center" vertical="top" wrapText="1"/>
    </xf>
    <xf numFmtId="170" fontId="7" fillId="2" borderId="4" xfId="0" applyNumberFormat="1" applyFont="1" applyFill="1" applyBorder="1" applyAlignment="1">
      <alignment horizontal="center" vertical="top" wrapText="1"/>
    </xf>
    <xf numFmtId="171" fontId="7" fillId="2" borderId="2" xfId="0" applyNumberFormat="1" applyFont="1" applyFill="1" applyBorder="1" applyAlignment="1">
      <alignment horizontal="center" vertical="top" wrapText="1"/>
    </xf>
    <xf numFmtId="170" fontId="8" fillId="0" borderId="1" xfId="0" quotePrefix="1" applyNumberFormat="1" applyFont="1" applyBorder="1" applyAlignment="1">
      <alignment horizontal="center" vertical="top" wrapText="1"/>
    </xf>
    <xf numFmtId="170" fontId="17" fillId="0" borderId="1" xfId="0" applyNumberFormat="1" applyFont="1" applyBorder="1" applyAlignment="1">
      <alignment horizontal="center" vertical="top" wrapText="1"/>
    </xf>
    <xf numFmtId="0" fontId="12" fillId="8" borderId="1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center" vertical="top" wrapText="1"/>
    </xf>
    <xf numFmtId="0" fontId="1" fillId="16" borderId="1" xfId="0" applyFont="1" applyFill="1" applyBorder="1" applyAlignment="1">
      <alignment horizontal="center" vertical="top" wrapText="1"/>
    </xf>
    <xf numFmtId="0" fontId="0" fillId="13" borderId="1" xfId="0" applyFill="1" applyBorder="1" applyAlignment="1">
      <alignment horizontal="center" vertical="top" wrapText="1"/>
    </xf>
    <xf numFmtId="0" fontId="11" fillId="13" borderId="1" xfId="0" applyFont="1" applyFill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0" fontId="19" fillId="3" borderId="1" xfId="0" applyFont="1" applyFill="1" applyBorder="1" applyAlignment="1">
      <alignment horizontal="center" vertical="top" wrapText="1"/>
    </xf>
    <xf numFmtId="0" fontId="19" fillId="13" borderId="1" xfId="0" applyFont="1" applyFill="1" applyBorder="1" applyAlignment="1">
      <alignment horizontal="center" vertical="top" wrapText="1"/>
    </xf>
    <xf numFmtId="170" fontId="24" fillId="0" borderId="1" xfId="0" applyNumberFormat="1" applyFont="1" applyBorder="1" applyAlignment="1">
      <alignment horizontal="center" vertical="top" wrapText="1"/>
    </xf>
    <xf numFmtId="0" fontId="19" fillId="0" borderId="0" xfId="0" applyFont="1" applyAlignment="1">
      <alignment vertical="top" wrapText="1"/>
    </xf>
    <xf numFmtId="0" fontId="1" fillId="17" borderId="6" xfId="0" applyFont="1" applyFill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2" borderId="10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0" fontId="19" fillId="3" borderId="10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0" fontId="1" fillId="10" borderId="10" xfId="0" applyFont="1" applyFill="1" applyBorder="1" applyAlignment="1">
      <alignment horizontal="center" vertical="top" wrapText="1"/>
    </xf>
    <xf numFmtId="0" fontId="1" fillId="7" borderId="10" xfId="0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19" fillId="3" borderId="11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2" fillId="2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0" fontId="1" fillId="10" borderId="11" xfId="0" applyFont="1" applyFill="1" applyBorder="1" applyAlignment="1">
      <alignment horizontal="center" vertical="top" wrapText="1"/>
    </xf>
    <xf numFmtId="0" fontId="1" fillId="7" borderId="11" xfId="0" applyFont="1" applyFill="1" applyBorder="1" applyAlignment="1">
      <alignment horizontal="center" vertical="top" wrapText="1"/>
    </xf>
    <xf numFmtId="0" fontId="1" fillId="6" borderId="11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28" fillId="0" borderId="8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5" fillId="4" borderId="17" xfId="0" applyFont="1" applyFill="1" applyBorder="1" applyAlignment="1">
      <alignment vertical="center" wrapText="1"/>
    </xf>
    <xf numFmtId="0" fontId="1" fillId="4" borderId="18" xfId="0" applyFont="1" applyFill="1" applyBorder="1" applyAlignment="1">
      <alignment vertical="center"/>
    </xf>
    <xf numFmtId="0" fontId="3" fillId="11" borderId="1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16" borderId="1" xfId="0" applyFont="1" applyFill="1" applyBorder="1" applyAlignment="1">
      <alignment vertical="center" wrapText="1"/>
    </xf>
    <xf numFmtId="0" fontId="1" fillId="16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49" fontId="11" fillId="0" borderId="1" xfId="0" applyNumberFormat="1" applyFont="1" applyBorder="1"/>
    <xf numFmtId="49" fontId="0" fillId="0" borderId="1" xfId="0" applyNumberFormat="1" applyBorder="1"/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67" fontId="8" fillId="0" borderId="1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0" fontId="1" fillId="14" borderId="1" xfId="0" applyFont="1" applyFill="1" applyBorder="1" applyAlignment="1">
      <alignment horizontal="center" vertical="top" wrapText="1"/>
    </xf>
    <xf numFmtId="0" fontId="19" fillId="14" borderId="1" xfId="0" applyFont="1" applyFill="1" applyBorder="1" applyAlignment="1">
      <alignment horizontal="center" vertical="top" wrapText="1"/>
    </xf>
    <xf numFmtId="0" fontId="1" fillId="15" borderId="1" xfId="0" applyFont="1" applyFill="1" applyBorder="1" applyAlignment="1">
      <alignment horizontal="center" vertical="top" wrapText="1"/>
    </xf>
    <xf numFmtId="0" fontId="1" fillId="13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68" fontId="24" fillId="0" borderId="1" xfId="0" applyNumberFormat="1" applyFont="1" applyBorder="1" applyAlignment="1">
      <alignment horizontal="center" vertical="top" wrapText="1"/>
    </xf>
    <xf numFmtId="170" fontId="31" fillId="4" borderId="1" xfId="0" applyNumberFormat="1" applyFont="1" applyFill="1" applyBorder="1" applyAlignment="1">
      <alignment horizontal="center" vertical="top" wrapText="1"/>
    </xf>
    <xf numFmtId="171" fontId="32" fillId="2" borderId="1" xfId="0" applyNumberFormat="1" applyFont="1" applyFill="1" applyBorder="1" applyAlignment="1">
      <alignment horizontal="center" vertical="top" wrapText="1"/>
    </xf>
    <xf numFmtId="170" fontId="14" fillId="3" borderId="1" xfId="0" applyNumberFormat="1" applyFont="1" applyFill="1" applyBorder="1" applyAlignment="1">
      <alignment horizontal="center" vertical="top" wrapText="1"/>
    </xf>
    <xf numFmtId="170" fontId="14" fillId="0" borderId="1" xfId="0" applyNumberFormat="1" applyFont="1" applyBorder="1" applyAlignment="1">
      <alignment horizontal="center" vertical="top" wrapText="1"/>
    </xf>
    <xf numFmtId="170" fontId="14" fillId="9" borderId="1" xfId="0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vertical="top" wrapText="1"/>
    </xf>
    <xf numFmtId="170" fontId="32" fillId="2" borderId="1" xfId="0" applyNumberFormat="1" applyFont="1" applyFill="1" applyBorder="1" applyAlignment="1">
      <alignment horizontal="center" vertical="top" wrapText="1"/>
    </xf>
    <xf numFmtId="170" fontId="32" fillId="0" borderId="1" xfId="0" applyNumberFormat="1" applyFont="1" applyBorder="1" applyAlignment="1">
      <alignment horizontal="center" vertical="top" wrapText="1"/>
    </xf>
    <xf numFmtId="170" fontId="5" fillId="0" borderId="1" xfId="0" applyNumberFormat="1" applyFont="1" applyBorder="1" applyAlignment="1">
      <alignment horizontal="center" vertical="top" wrapText="1"/>
    </xf>
    <xf numFmtId="170" fontId="32" fillId="10" borderId="1" xfId="0" applyNumberFormat="1" applyFont="1" applyFill="1" applyBorder="1" applyAlignment="1">
      <alignment horizontal="center" vertical="top" wrapText="1"/>
    </xf>
    <xf numFmtId="170" fontId="32" fillId="7" borderId="1" xfId="0" applyNumberFormat="1" applyFont="1" applyFill="1" applyBorder="1" applyAlignment="1">
      <alignment horizontal="center" vertical="top" wrapText="1"/>
    </xf>
    <xf numFmtId="170" fontId="14" fillId="6" borderId="1" xfId="0" applyNumberFormat="1" applyFont="1" applyFill="1" applyBorder="1" applyAlignment="1">
      <alignment horizontal="center" vertical="top" wrapText="1"/>
    </xf>
    <xf numFmtId="170" fontId="32" fillId="6" borderId="1" xfId="0" applyNumberFormat="1" applyFont="1" applyFill="1" applyBorder="1" applyAlignment="1">
      <alignment horizontal="center" vertical="top" wrapText="1"/>
    </xf>
    <xf numFmtId="170" fontId="14" fillId="7" borderId="1" xfId="0" applyNumberFormat="1" applyFont="1" applyFill="1" applyBorder="1" applyAlignment="1">
      <alignment horizontal="center" vertical="top" wrapText="1"/>
    </xf>
    <xf numFmtId="170" fontId="33" fillId="13" borderId="1" xfId="0" applyNumberFormat="1" applyFont="1" applyFill="1" applyBorder="1" applyAlignment="1">
      <alignment horizontal="center" vertical="top" wrapText="1"/>
    </xf>
    <xf numFmtId="170" fontId="5" fillId="0" borderId="0" xfId="0" applyNumberFormat="1" applyFont="1" applyAlignment="1">
      <alignment horizontal="center" vertical="top" wrapText="1"/>
    </xf>
    <xf numFmtId="164" fontId="32" fillId="6" borderId="1" xfId="0" applyNumberFormat="1" applyFont="1" applyFill="1" applyBorder="1" applyAlignment="1">
      <alignment horizontal="center" vertical="top" wrapText="1"/>
    </xf>
    <xf numFmtId="164" fontId="14" fillId="0" borderId="1" xfId="0" applyNumberFormat="1" applyFont="1" applyBorder="1" applyAlignment="1">
      <alignment horizontal="center" vertical="top" wrapText="1"/>
    </xf>
    <xf numFmtId="170" fontId="14" fillId="5" borderId="1" xfId="0" applyNumberFormat="1" applyFont="1" applyFill="1" applyBorder="1" applyAlignment="1">
      <alignment horizontal="center" vertical="top" wrapText="1"/>
    </xf>
    <xf numFmtId="0" fontId="1" fillId="18" borderId="1" xfId="0" applyFont="1" applyFill="1" applyBorder="1" applyAlignment="1">
      <alignment horizontal="center" vertical="top" wrapText="1"/>
    </xf>
    <xf numFmtId="0" fontId="1" fillId="19" borderId="1" xfId="0" applyFont="1" applyFill="1" applyBorder="1" applyAlignment="1">
      <alignment horizontal="center" vertical="top" wrapText="1"/>
    </xf>
    <xf numFmtId="0" fontId="22" fillId="0" borderId="1" xfId="0" applyFont="1" applyBorder="1" applyAlignment="1">
      <alignment horizontal="left" vertical="center" wrapText="1"/>
    </xf>
    <xf numFmtId="170" fontId="7" fillId="20" borderId="1" xfId="0" applyNumberFormat="1" applyFont="1" applyFill="1" applyBorder="1" applyAlignment="1">
      <alignment horizontal="center" vertical="top" wrapText="1"/>
    </xf>
    <xf numFmtId="0" fontId="19" fillId="9" borderId="1" xfId="0" applyFont="1" applyFill="1" applyBorder="1" applyAlignment="1">
      <alignment horizontal="center" vertical="top" wrapText="1"/>
    </xf>
    <xf numFmtId="165" fontId="15" fillId="6" borderId="1" xfId="0" applyNumberFormat="1" applyFont="1" applyFill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168" fontId="14" fillId="0" borderId="1" xfId="0" applyNumberFormat="1" applyFont="1" applyBorder="1" applyAlignment="1">
      <alignment horizontal="center" vertical="top" wrapText="1"/>
    </xf>
    <xf numFmtId="164" fontId="14" fillId="6" borderId="1" xfId="0" applyNumberFormat="1" applyFont="1" applyFill="1" applyBorder="1" applyAlignment="1">
      <alignment horizontal="center" vertical="top" wrapText="1"/>
    </xf>
    <xf numFmtId="169" fontId="5" fillId="0" borderId="0" xfId="0" applyNumberFormat="1" applyFont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vertical="top"/>
    </xf>
    <xf numFmtId="0" fontId="19" fillId="3" borderId="2" xfId="0" applyFont="1" applyFill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2" fillId="2" borderId="2" xfId="0" applyFont="1" applyFill="1" applyBorder="1" applyAlignment="1">
      <alignment horizontal="center" vertical="top"/>
    </xf>
    <xf numFmtId="0" fontId="19" fillId="0" borderId="2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1" fillId="10" borderId="2" xfId="0" applyFont="1" applyFill="1" applyBorder="1" applyAlignment="1">
      <alignment horizontal="center" vertical="top"/>
    </xf>
    <xf numFmtId="0" fontId="1" fillId="7" borderId="2" xfId="0" applyFont="1" applyFill="1" applyBorder="1" applyAlignment="1">
      <alignment horizontal="center" vertical="top"/>
    </xf>
    <xf numFmtId="0" fontId="1" fillId="6" borderId="2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12" borderId="1" xfId="0" applyFill="1" applyBorder="1" applyAlignment="1">
      <alignment horizontal="center" vertical="top"/>
    </xf>
    <xf numFmtId="0" fontId="1" fillId="16" borderId="1" xfId="0" applyFont="1" applyFill="1" applyBorder="1" applyAlignment="1">
      <alignment horizontal="center" vertical="top"/>
    </xf>
    <xf numFmtId="0" fontId="1" fillId="17" borderId="15" xfId="0" applyFont="1" applyFill="1" applyBorder="1" applyAlignment="1">
      <alignment horizontal="center" vertical="top"/>
    </xf>
    <xf numFmtId="0" fontId="1" fillId="17" borderId="16" xfId="0" applyFont="1" applyFill="1" applyBorder="1" applyAlignment="1">
      <alignment horizontal="center" vertical="top"/>
    </xf>
    <xf numFmtId="0" fontId="1" fillId="17" borderId="21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9" fillId="3" borderId="3" xfId="0" applyFont="1" applyFill="1" applyBorder="1" applyAlignment="1">
      <alignment horizontal="center" vertical="top"/>
    </xf>
    <xf numFmtId="0" fontId="19" fillId="3" borderId="1" xfId="0" applyFont="1" applyFill="1" applyBorder="1" applyAlignment="1">
      <alignment horizontal="center" vertical="top"/>
    </xf>
    <xf numFmtId="0" fontId="1" fillId="12" borderId="3" xfId="0" applyFont="1" applyFill="1" applyBorder="1" applyAlignment="1">
      <alignment vertical="top"/>
    </xf>
    <xf numFmtId="0" fontId="1" fillId="12" borderId="1" xfId="0" applyFont="1" applyFill="1" applyBorder="1" applyAlignment="1">
      <alignment vertical="top"/>
    </xf>
    <xf numFmtId="0" fontId="1" fillId="8" borderId="3" xfId="0" applyFont="1" applyFill="1" applyBorder="1" applyAlignment="1">
      <alignment vertical="top"/>
    </xf>
    <xf numFmtId="0" fontId="1" fillId="8" borderId="2" xfId="0" applyFont="1" applyFill="1" applyBorder="1" applyAlignment="1">
      <alignment vertical="top"/>
    </xf>
    <xf numFmtId="0" fontId="1" fillId="8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0" fillId="16" borderId="3" xfId="0" applyFill="1" applyBorder="1" applyAlignment="1">
      <alignment horizontal="center" vertical="top"/>
    </xf>
    <xf numFmtId="0" fontId="0" fillId="16" borderId="1" xfId="0" applyFill="1" applyBorder="1" applyAlignment="1">
      <alignment horizontal="center" vertical="top"/>
    </xf>
    <xf numFmtId="0" fontId="0" fillId="8" borderId="2" xfId="0" applyFill="1" applyBorder="1" applyAlignment="1">
      <alignment horizontal="center" vertical="top"/>
    </xf>
    <xf numFmtId="0" fontId="1" fillId="8" borderId="2" xfId="0" applyFont="1" applyFill="1" applyBorder="1" applyAlignment="1">
      <alignment horizontal="center" vertical="top"/>
    </xf>
    <xf numFmtId="0" fontId="1" fillId="8" borderId="3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center" vertical="top"/>
    </xf>
    <xf numFmtId="0" fontId="12" fillId="2" borderId="3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0" fontId="12" fillId="2" borderId="11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12" borderId="2" xfId="0" applyFill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0" fillId="8" borderId="1" xfId="0" applyFill="1" applyBorder="1" applyAlignment="1">
      <alignment horizontal="center" vertical="top"/>
    </xf>
    <xf numFmtId="0" fontId="0" fillId="8" borderId="0" xfId="0" applyFill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1" fillId="16" borderId="3" xfId="0" applyFont="1" applyFill="1" applyBorder="1" applyAlignment="1">
      <alignment horizontal="center" vertical="top"/>
    </xf>
    <xf numFmtId="0" fontId="19" fillId="0" borderId="3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0" fontId="1" fillId="12" borderId="2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center" vertical="top"/>
    </xf>
    <xf numFmtId="0" fontId="1" fillId="10" borderId="3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horizontal="center" vertical="top"/>
    </xf>
    <xf numFmtId="0" fontId="1" fillId="7" borderId="3" xfId="0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center" vertical="top"/>
    </xf>
    <xf numFmtId="0" fontId="1" fillId="6" borderId="3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5" fillId="4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3" fillId="3" borderId="1" xfId="0" applyFont="1" applyFill="1" applyBorder="1" applyAlignment="1">
      <alignment horizontal="left" vertical="top" wrapText="1"/>
    </xf>
    <xf numFmtId="0" fontId="35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2" fillId="3" borderId="1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" fillId="10" borderId="1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170" fontId="7" fillId="14" borderId="1" xfId="0" applyNumberFormat="1" applyFont="1" applyFill="1" applyBorder="1" applyAlignment="1">
      <alignment horizontal="center" vertical="top" wrapText="1"/>
    </xf>
    <xf numFmtId="164" fontId="32" fillId="14" borderId="1" xfId="0" applyNumberFormat="1" applyFont="1" applyFill="1" applyBorder="1" applyAlignment="1">
      <alignment horizontal="center" vertical="top" wrapText="1"/>
    </xf>
    <xf numFmtId="170" fontId="32" fillId="14" borderId="1" xfId="0" applyNumberFormat="1" applyFont="1" applyFill="1" applyBorder="1" applyAlignment="1">
      <alignment horizontal="center" vertical="top" wrapText="1"/>
    </xf>
    <xf numFmtId="0" fontId="13" fillId="11" borderId="2" xfId="0" applyFont="1" applyFill="1" applyBorder="1" applyAlignment="1">
      <alignment horizontal="left" vertical="top" wrapText="1"/>
    </xf>
    <xf numFmtId="0" fontId="13" fillId="11" borderId="5" xfId="0" applyFont="1" applyFill="1" applyBorder="1" applyAlignment="1">
      <alignment horizontal="left" vertical="top" wrapText="1"/>
    </xf>
    <xf numFmtId="0" fontId="13" fillId="11" borderId="3" xfId="0" applyFont="1" applyFill="1" applyBorder="1" applyAlignment="1">
      <alignment horizontal="left" vertical="top" wrapText="1"/>
    </xf>
    <xf numFmtId="0" fontId="12" fillId="12" borderId="2" xfId="0" applyFont="1" applyFill="1" applyBorder="1" applyAlignment="1">
      <alignment horizontal="left" vertical="top" wrapText="1"/>
    </xf>
    <xf numFmtId="0" fontId="12" fillId="12" borderId="5" xfId="0" applyFont="1" applyFill="1" applyBorder="1" applyAlignment="1">
      <alignment horizontal="left" vertical="top" wrapText="1"/>
    </xf>
    <xf numFmtId="0" fontId="12" fillId="12" borderId="3" xfId="0" applyFont="1" applyFill="1" applyBorder="1" applyAlignment="1">
      <alignment horizontal="left" vertical="top" wrapText="1"/>
    </xf>
    <xf numFmtId="0" fontId="12" fillId="13" borderId="1" xfId="0" applyFont="1" applyFill="1" applyBorder="1" applyAlignment="1">
      <alignment horizontal="center" vertical="top"/>
    </xf>
    <xf numFmtId="0" fontId="3" fillId="13" borderId="1" xfId="0" applyFont="1" applyFill="1" applyBorder="1" applyAlignment="1">
      <alignment horizontal="center" vertical="top" wrapText="1"/>
    </xf>
    <xf numFmtId="170" fontId="18" fillId="4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2" fillId="8" borderId="2" xfId="0" applyFont="1" applyFill="1" applyBorder="1" applyAlignment="1">
      <alignment horizontal="left" vertical="top" wrapText="1"/>
    </xf>
    <xf numFmtId="0" fontId="12" fillId="8" borderId="5" xfId="0" applyFont="1" applyFill="1" applyBorder="1" applyAlignment="1">
      <alignment horizontal="left" vertical="top" wrapText="1"/>
    </xf>
    <xf numFmtId="0" fontId="12" fillId="8" borderId="3" xfId="0" applyFont="1" applyFill="1" applyBorder="1" applyAlignment="1">
      <alignment horizontal="left" vertical="top" wrapText="1"/>
    </xf>
    <xf numFmtId="0" fontId="25" fillId="17" borderId="7" xfId="0" applyFont="1" applyFill="1" applyBorder="1" applyAlignment="1">
      <alignment horizontal="center" vertical="top" wrapText="1"/>
    </xf>
    <xf numFmtId="0" fontId="25" fillId="17" borderId="8" xfId="0" applyFont="1" applyFill="1" applyBorder="1" applyAlignment="1">
      <alignment horizontal="center" vertical="top" wrapText="1"/>
    </xf>
    <xf numFmtId="0" fontId="25" fillId="17" borderId="9" xfId="0" applyFont="1" applyFill="1" applyBorder="1" applyAlignment="1">
      <alignment horizontal="center" vertical="top" wrapText="1"/>
    </xf>
    <xf numFmtId="0" fontId="25" fillId="17" borderId="7" xfId="0" applyFont="1" applyFill="1" applyBorder="1" applyAlignment="1">
      <alignment horizontal="center" vertical="top"/>
    </xf>
    <xf numFmtId="0" fontId="25" fillId="17" borderId="8" xfId="0" applyFont="1" applyFill="1" applyBorder="1" applyAlignment="1">
      <alignment horizontal="center" vertical="top"/>
    </xf>
    <xf numFmtId="0" fontId="25" fillId="17" borderId="9" xfId="0" applyFont="1" applyFill="1" applyBorder="1" applyAlignment="1">
      <alignment horizontal="center" vertical="top"/>
    </xf>
    <xf numFmtId="166" fontId="13" fillId="8" borderId="19" xfId="1" applyFont="1" applyFill="1" applyBorder="1" applyAlignment="1">
      <alignment horizontal="left" vertical="top" wrapText="1"/>
    </xf>
    <xf numFmtId="166" fontId="13" fillId="8" borderId="20" xfId="1" applyFont="1" applyFill="1" applyBorder="1" applyAlignment="1">
      <alignment horizontal="left" vertical="top" wrapText="1"/>
    </xf>
    <xf numFmtId="166" fontId="13" fillId="8" borderId="14" xfId="1" applyFont="1" applyFill="1" applyBorder="1" applyAlignment="1">
      <alignment horizontal="left" vertical="top" wrapText="1"/>
    </xf>
    <xf numFmtId="0" fontId="3" fillId="11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colors>
    <mruColors>
      <color rgb="FF006FB7"/>
      <color rgb="FF39B4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211"/>
  <sheetViews>
    <sheetView tabSelected="1" zoomScaleNormal="100" zoomScaleSheetLayoutView="100" workbookViewId="0">
      <pane ySplit="2" topLeftCell="A129" activePane="bottomLeft" state="frozen"/>
      <selection pane="bottomLeft" activeCell="D152" sqref="D152"/>
    </sheetView>
  </sheetViews>
  <sheetFormatPr defaultColWidth="9.44140625" defaultRowHeight="14.4" outlineLevelCol="1" x14ac:dyDescent="0.3"/>
  <cols>
    <col min="1" max="3" width="7.77734375" style="6" customWidth="1"/>
    <col min="4" max="4" width="87.21875" style="86" customWidth="1"/>
    <col min="5" max="5" width="12.44140625" style="192" customWidth="1"/>
    <col min="6" max="6" width="12.44140625" style="98" customWidth="1"/>
    <col min="7" max="8" width="12.44140625" style="6" customWidth="1"/>
    <col min="9" max="9" width="12.44140625" style="112" customWidth="1"/>
    <col min="10" max="12" width="12.44140625" style="192" customWidth="1"/>
    <col min="13" max="13" width="12.44140625" style="241" customWidth="1"/>
    <col min="14" max="14" width="12.44140625" style="6" customWidth="1"/>
    <col min="15" max="16" width="12.44140625" style="2" customWidth="1" outlineLevel="1"/>
    <col min="17" max="20" width="12.44140625" style="8" customWidth="1" outlineLevel="1"/>
    <col min="21" max="22" width="12.44140625" style="8" customWidth="1"/>
    <col min="23" max="24" width="12.44140625" style="166" customWidth="1" outlineLevel="1"/>
    <col min="25" max="25" width="12.44140625" style="8" customWidth="1" outlineLevel="1"/>
    <col min="26" max="26" width="12.44140625" style="166" customWidth="1" outlineLevel="1"/>
    <col min="27" max="28" width="12.44140625" style="8" customWidth="1" outlineLevel="1"/>
    <col min="29" max="30" width="12.44140625" style="8" customWidth="1"/>
    <col min="31" max="31" width="25.44140625" style="1" customWidth="1"/>
    <col min="32" max="32" width="12.44140625" style="1" customWidth="1"/>
    <col min="33" max="16384" width="9.44140625" style="1"/>
  </cols>
  <sheetData>
    <row r="1" spans="1:30" ht="23.4" x14ac:dyDescent="0.3">
      <c r="A1" s="269" t="s">
        <v>0</v>
      </c>
      <c r="B1" s="269"/>
      <c r="C1" s="269"/>
      <c r="D1" s="269"/>
      <c r="E1" s="269"/>
      <c r="F1" s="273" t="s">
        <v>1</v>
      </c>
      <c r="G1" s="274"/>
      <c r="H1" s="274"/>
      <c r="I1" s="275"/>
      <c r="J1" s="276" t="s">
        <v>2</v>
      </c>
      <c r="K1" s="277"/>
      <c r="L1" s="277"/>
      <c r="M1" s="278"/>
      <c r="N1" s="113"/>
      <c r="O1" s="268" t="s">
        <v>3</v>
      </c>
      <c r="P1" s="268"/>
      <c r="Q1" s="268"/>
      <c r="R1" s="268"/>
      <c r="S1" s="268"/>
      <c r="T1" s="268"/>
      <c r="U1" s="268"/>
      <c r="V1" s="268"/>
      <c r="W1" s="268" t="s">
        <v>4</v>
      </c>
      <c r="X1" s="268"/>
      <c r="Y1" s="268"/>
      <c r="Z1" s="268"/>
      <c r="AA1" s="268"/>
      <c r="AB1" s="268"/>
      <c r="AC1" s="268"/>
      <c r="AD1" s="268"/>
    </row>
    <row r="2" spans="1:30" ht="28.8" x14ac:dyDescent="0.3">
      <c r="A2" s="10" t="s">
        <v>5</v>
      </c>
      <c r="B2" s="10" t="s">
        <v>6</v>
      </c>
      <c r="C2" s="10" t="s">
        <v>7</v>
      </c>
      <c r="D2" s="242" t="s">
        <v>8</v>
      </c>
      <c r="E2" s="182" t="s">
        <v>9</v>
      </c>
      <c r="F2" s="78">
        <v>2021</v>
      </c>
      <c r="G2" s="78">
        <v>2022</v>
      </c>
      <c r="H2" s="78">
        <v>2023</v>
      </c>
      <c r="I2" s="78">
        <v>2024</v>
      </c>
      <c r="J2" s="195">
        <v>2021</v>
      </c>
      <c r="K2" s="196">
        <v>2022</v>
      </c>
      <c r="L2" s="196">
        <v>2023</v>
      </c>
      <c r="M2" s="197">
        <v>2024</v>
      </c>
      <c r="N2" s="9" t="s">
        <v>10</v>
      </c>
      <c r="O2" s="11" t="s">
        <v>11</v>
      </c>
      <c r="P2" s="11" t="s">
        <v>12</v>
      </c>
      <c r="Q2" s="11" t="s">
        <v>13</v>
      </c>
      <c r="R2" s="11" t="s">
        <v>14</v>
      </c>
      <c r="S2" s="11" t="s">
        <v>15</v>
      </c>
      <c r="T2" s="11" t="s">
        <v>16</v>
      </c>
      <c r="U2" s="11" t="s">
        <v>17</v>
      </c>
      <c r="V2" s="11" t="s">
        <v>18</v>
      </c>
      <c r="W2" s="151" t="s">
        <v>11</v>
      </c>
      <c r="X2" s="151" t="s">
        <v>12</v>
      </c>
      <c r="Y2" s="11" t="s">
        <v>13</v>
      </c>
      <c r="Z2" s="151" t="s">
        <v>14</v>
      </c>
      <c r="AA2" s="11" t="s">
        <v>15</v>
      </c>
      <c r="AB2" s="11" t="s">
        <v>16</v>
      </c>
      <c r="AC2" s="11" t="s">
        <v>17</v>
      </c>
      <c r="AD2" s="11" t="s">
        <v>18</v>
      </c>
    </row>
    <row r="3" spans="1:30" x14ac:dyDescent="0.3">
      <c r="A3" s="279" t="s">
        <v>19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1"/>
    </row>
    <row r="4" spans="1:30" x14ac:dyDescent="0.3">
      <c r="A4" s="12" t="s">
        <v>20</v>
      </c>
      <c r="B4" s="13"/>
      <c r="C4" s="13"/>
      <c r="D4" s="243" t="s">
        <v>21</v>
      </c>
      <c r="E4" s="180" t="s">
        <v>21</v>
      </c>
      <c r="F4" s="87"/>
      <c r="G4" s="12"/>
      <c r="H4" s="12"/>
      <c r="I4" s="102"/>
      <c r="J4" s="198"/>
      <c r="K4" s="199"/>
      <c r="L4" s="199"/>
      <c r="M4" s="180"/>
      <c r="N4" s="14"/>
      <c r="O4" s="15">
        <f>O5+O10</f>
        <v>15500</v>
      </c>
      <c r="P4" s="15">
        <f t="shared" ref="P4:AD4" si="0">P5+P10</f>
        <v>0</v>
      </c>
      <c r="Q4" s="15">
        <f>Q5+Q10+Q14</f>
        <v>45500</v>
      </c>
      <c r="R4" s="15">
        <f>R5+R10+R14</f>
        <v>0</v>
      </c>
      <c r="S4" s="15">
        <f>S5+S10+S14</f>
        <v>18000</v>
      </c>
      <c r="T4" s="15">
        <f t="shared" ref="T4:U4" si="1">T5+T10+T14</f>
        <v>0</v>
      </c>
      <c r="U4" s="15">
        <f t="shared" si="1"/>
        <v>4500</v>
      </c>
      <c r="V4" s="15">
        <f>V5+V10+V14</f>
        <v>0</v>
      </c>
      <c r="W4" s="152">
        <f>W5+W10</f>
        <v>8078</v>
      </c>
      <c r="X4" s="152">
        <f t="shared" si="0"/>
        <v>0</v>
      </c>
      <c r="Y4" s="15">
        <f>Y5+Y10+Y14</f>
        <v>38703.78</v>
      </c>
      <c r="Z4" s="152">
        <f>Z5+Z10+Z14</f>
        <v>0</v>
      </c>
      <c r="AA4" s="15">
        <f>AA5+AA10+AA14</f>
        <v>8714.02</v>
      </c>
      <c r="AB4" s="15">
        <f t="shared" si="0"/>
        <v>0</v>
      </c>
      <c r="AC4" s="15">
        <f>AC5+AC10+AC14</f>
        <v>7140.57</v>
      </c>
      <c r="AD4" s="15">
        <f t="shared" si="0"/>
        <v>0</v>
      </c>
    </row>
    <row r="5" spans="1:30" ht="43.2" x14ac:dyDescent="0.3">
      <c r="A5" s="71"/>
      <c r="B5" s="17" t="s">
        <v>22</v>
      </c>
      <c r="C5" s="18"/>
      <c r="D5" s="244" t="s">
        <v>23</v>
      </c>
      <c r="E5" s="183" t="s">
        <v>24</v>
      </c>
      <c r="F5" s="88" t="s">
        <v>25</v>
      </c>
      <c r="G5" s="74"/>
      <c r="H5" s="74"/>
      <c r="I5" s="103"/>
      <c r="J5" s="200"/>
      <c r="K5" s="201"/>
      <c r="L5" s="201"/>
      <c r="M5" s="183"/>
      <c r="N5" s="19"/>
      <c r="O5" s="20">
        <f>SUM(O6:O13)</f>
        <v>14500</v>
      </c>
      <c r="P5" s="20">
        <f t="shared" ref="P5:AD5" si="2">SUM(P6:P13)</f>
        <v>0</v>
      </c>
      <c r="Q5" s="20">
        <f>SUM(Q6:Q9)</f>
        <v>16500</v>
      </c>
      <c r="R5" s="20">
        <f t="shared" si="2"/>
        <v>0</v>
      </c>
      <c r="S5" s="20">
        <f>SUM(S6:S9)</f>
        <v>5000</v>
      </c>
      <c r="T5" s="20">
        <f t="shared" si="2"/>
        <v>0</v>
      </c>
      <c r="U5" s="20">
        <f>SUM(U6:U8)</f>
        <v>2000</v>
      </c>
      <c r="V5" s="20">
        <f>SUM(V6:V8)</f>
        <v>0</v>
      </c>
      <c r="W5" s="153">
        <f>SUM(W6:W9)</f>
        <v>4448.6000000000004</v>
      </c>
      <c r="X5" s="153">
        <f t="shared" si="2"/>
        <v>0</v>
      </c>
      <c r="Y5" s="20">
        <f>SUM(Y6:Y9)</f>
        <v>35245.21</v>
      </c>
      <c r="Z5" s="153">
        <f>SUM(Z6:Z8)</f>
        <v>0</v>
      </c>
      <c r="AA5" s="20">
        <f>SUM(AA6:AA9)</f>
        <v>5526.18</v>
      </c>
      <c r="AB5" s="20">
        <f t="shared" si="2"/>
        <v>0</v>
      </c>
      <c r="AC5" s="20">
        <f>SUM(AC6:AC8)</f>
        <v>5688.21</v>
      </c>
      <c r="AD5" s="20">
        <f t="shared" si="2"/>
        <v>0</v>
      </c>
    </row>
    <row r="6" spans="1:30" x14ac:dyDescent="0.3">
      <c r="A6" s="71"/>
      <c r="B6" s="16"/>
      <c r="C6" s="21" t="s">
        <v>26</v>
      </c>
      <c r="D6" s="83" t="s">
        <v>27</v>
      </c>
      <c r="E6" s="184"/>
      <c r="F6" s="80" t="s">
        <v>28</v>
      </c>
      <c r="G6" s="81" t="s">
        <v>25</v>
      </c>
      <c r="H6" s="81" t="s">
        <v>29</v>
      </c>
      <c r="I6" s="82" t="s">
        <v>30</v>
      </c>
      <c r="J6" s="202" t="s">
        <v>31</v>
      </c>
      <c r="K6" s="203" t="s">
        <v>31</v>
      </c>
      <c r="L6" s="204" t="s">
        <v>32</v>
      </c>
      <c r="M6" s="205" t="s">
        <v>32</v>
      </c>
      <c r="N6" s="144" t="s">
        <v>33</v>
      </c>
      <c r="O6" s="22">
        <v>500</v>
      </c>
      <c r="P6" s="22">
        <v>0</v>
      </c>
      <c r="Q6" s="22">
        <v>500</v>
      </c>
      <c r="R6" s="22">
        <v>0</v>
      </c>
      <c r="S6" s="22">
        <v>0</v>
      </c>
      <c r="T6" s="22"/>
      <c r="U6" s="22">
        <v>0</v>
      </c>
      <c r="V6" s="22">
        <v>0</v>
      </c>
      <c r="W6" s="154"/>
      <c r="X6" s="154"/>
      <c r="Y6" s="22"/>
      <c r="Z6" s="154"/>
      <c r="AA6" s="22"/>
      <c r="AB6" s="22"/>
      <c r="AC6" s="22"/>
      <c r="AD6" s="22"/>
    </row>
    <row r="7" spans="1:30" x14ac:dyDescent="0.3">
      <c r="A7" s="71"/>
      <c r="B7" s="16"/>
      <c r="C7" s="21" t="s">
        <v>34</v>
      </c>
      <c r="D7" s="84" t="s">
        <v>35</v>
      </c>
      <c r="E7" s="185"/>
      <c r="F7" s="80" t="s">
        <v>28</v>
      </c>
      <c r="G7" s="81" t="s">
        <v>36</v>
      </c>
      <c r="H7" s="81" t="s">
        <v>36</v>
      </c>
      <c r="I7" s="82"/>
      <c r="J7" s="202" t="s">
        <v>31</v>
      </c>
      <c r="K7" s="203" t="s">
        <v>31</v>
      </c>
      <c r="L7" s="204" t="s">
        <v>32</v>
      </c>
      <c r="M7" s="204" t="s">
        <v>32</v>
      </c>
      <c r="N7" s="144" t="s">
        <v>37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/>
      <c r="U7" s="22">
        <v>0</v>
      </c>
      <c r="V7" s="22">
        <v>0</v>
      </c>
      <c r="W7" s="154"/>
      <c r="X7" s="154"/>
      <c r="Y7" s="22"/>
      <c r="Z7" s="154"/>
      <c r="AA7" s="22"/>
      <c r="AB7" s="22"/>
      <c r="AC7" s="22"/>
      <c r="AD7" s="22"/>
    </row>
    <row r="8" spans="1:30" ht="28.8" x14ac:dyDescent="0.3">
      <c r="A8" s="71"/>
      <c r="B8" s="16"/>
      <c r="C8" s="21" t="s">
        <v>38</v>
      </c>
      <c r="D8" s="245" t="s">
        <v>39</v>
      </c>
      <c r="E8" s="185"/>
      <c r="F8" s="80" t="s">
        <v>30</v>
      </c>
      <c r="G8" s="81" t="s">
        <v>40</v>
      </c>
      <c r="H8" s="81" t="s">
        <v>40</v>
      </c>
      <c r="I8" s="82" t="s">
        <v>40</v>
      </c>
      <c r="J8" s="204" t="s">
        <v>32</v>
      </c>
      <c r="K8" s="206" t="s">
        <v>32</v>
      </c>
      <c r="L8" s="204" t="s">
        <v>32</v>
      </c>
      <c r="M8" s="205" t="s">
        <v>32</v>
      </c>
      <c r="N8" s="144" t="s">
        <v>41</v>
      </c>
      <c r="O8" s="22">
        <v>5000</v>
      </c>
      <c r="P8" s="22">
        <v>0</v>
      </c>
      <c r="Q8" s="22">
        <f>4750+750+1800+1500+7200</f>
        <v>16000</v>
      </c>
      <c r="R8" s="22">
        <v>0</v>
      </c>
      <c r="S8" s="22">
        <v>5000</v>
      </c>
      <c r="T8" s="22"/>
      <c r="U8" s="22">
        <v>2000</v>
      </c>
      <c r="V8" s="22">
        <v>0</v>
      </c>
      <c r="W8" s="154">
        <v>4448.6000000000004</v>
      </c>
      <c r="X8" s="154"/>
      <c r="Y8" s="22">
        <v>28714.799999999999</v>
      </c>
      <c r="Z8" s="154"/>
      <c r="AA8" s="22">
        <v>5526.18</v>
      </c>
      <c r="AB8" s="22"/>
      <c r="AC8" s="22">
        <v>5688.21</v>
      </c>
      <c r="AD8" s="22"/>
    </row>
    <row r="9" spans="1:30" x14ac:dyDescent="0.3">
      <c r="A9" s="71"/>
      <c r="B9" s="16"/>
      <c r="C9" s="21" t="s">
        <v>42</v>
      </c>
      <c r="D9" s="246" t="s">
        <v>43</v>
      </c>
      <c r="E9" s="185"/>
      <c r="F9" s="80" t="s">
        <v>30</v>
      </c>
      <c r="G9" s="81" t="s">
        <v>44</v>
      </c>
      <c r="H9" s="81"/>
      <c r="I9" s="82"/>
      <c r="J9" s="204" t="s">
        <v>32</v>
      </c>
      <c r="K9" s="206" t="s">
        <v>32</v>
      </c>
      <c r="L9" s="207"/>
      <c r="M9" s="208"/>
      <c r="N9" s="79" t="s">
        <v>45</v>
      </c>
      <c r="O9" s="22">
        <v>3500</v>
      </c>
      <c r="P9" s="22">
        <v>0</v>
      </c>
      <c r="Q9" s="150">
        <v>0</v>
      </c>
      <c r="R9" s="22">
        <v>0</v>
      </c>
      <c r="S9" s="22">
        <v>0</v>
      </c>
      <c r="T9" s="22">
        <v>0</v>
      </c>
      <c r="U9" s="22"/>
      <c r="V9" s="22"/>
      <c r="W9" s="177"/>
      <c r="X9" s="154"/>
      <c r="Y9" s="22">
        <v>6530.41</v>
      </c>
      <c r="Z9" s="154"/>
      <c r="AA9" s="22"/>
      <c r="AB9" s="22"/>
      <c r="AC9" s="22"/>
      <c r="AD9" s="22"/>
    </row>
    <row r="10" spans="1:30" ht="28.8" x14ac:dyDescent="0.3">
      <c r="A10" s="71"/>
      <c r="B10" s="18" t="s">
        <v>46</v>
      </c>
      <c r="C10" s="19"/>
      <c r="D10" s="247" t="s">
        <v>47</v>
      </c>
      <c r="E10" s="183" t="s">
        <v>48</v>
      </c>
      <c r="F10" s="89"/>
      <c r="G10" s="74"/>
      <c r="H10" s="74"/>
      <c r="I10" s="103"/>
      <c r="J10" s="200"/>
      <c r="K10" s="201"/>
      <c r="L10" s="201"/>
      <c r="M10" s="183"/>
      <c r="N10" s="19"/>
      <c r="O10" s="20">
        <f t="shared" ref="O10:AD10" si="3">SUM(O11:O12)</f>
        <v>1000</v>
      </c>
      <c r="P10" s="20">
        <f t="shared" si="3"/>
        <v>0</v>
      </c>
      <c r="Q10" s="20">
        <f>SUM(Q11:Q13)</f>
        <v>27000</v>
      </c>
      <c r="R10" s="20">
        <f t="shared" si="3"/>
        <v>0</v>
      </c>
      <c r="S10" s="20">
        <f>SUM(S11:S13)</f>
        <v>12000</v>
      </c>
      <c r="T10" s="20">
        <f t="shared" si="3"/>
        <v>0</v>
      </c>
      <c r="U10" s="20">
        <f>SUM(U11:U13)</f>
        <v>2500</v>
      </c>
      <c r="V10" s="20">
        <f>SUM(V11:V13)</f>
        <v>0</v>
      </c>
      <c r="W10" s="153">
        <f>SUM(W11:W13)</f>
        <v>3629.4</v>
      </c>
      <c r="X10" s="153">
        <f t="shared" si="3"/>
        <v>0</v>
      </c>
      <c r="Y10" s="20">
        <f>SUM(Y11:Y13)</f>
        <v>3458.57</v>
      </c>
      <c r="Z10" s="153">
        <f>SUM(Z11:Z13)</f>
        <v>0</v>
      </c>
      <c r="AA10" s="20">
        <f>SUM(AA11:AA13)</f>
        <v>2197.9699999999998</v>
      </c>
      <c r="AB10" s="20">
        <f t="shared" si="3"/>
        <v>0</v>
      </c>
      <c r="AC10" s="20">
        <f>SUM(AC11:AC13)</f>
        <v>1452.36</v>
      </c>
      <c r="AD10" s="20">
        <f t="shared" si="3"/>
        <v>0</v>
      </c>
    </row>
    <row r="11" spans="1:30" x14ac:dyDescent="0.3">
      <c r="A11" s="71"/>
      <c r="B11" s="16"/>
      <c r="C11" s="21" t="s">
        <v>26</v>
      </c>
      <c r="D11" s="83" t="s">
        <v>49</v>
      </c>
      <c r="E11" s="184"/>
      <c r="F11" s="90"/>
      <c r="G11" s="16"/>
      <c r="H11" s="16" t="s">
        <v>50</v>
      </c>
      <c r="I11" s="104"/>
      <c r="J11" s="209" t="s">
        <v>51</v>
      </c>
      <c r="K11" s="210" t="s">
        <v>51</v>
      </c>
      <c r="L11" s="203" t="s">
        <v>31</v>
      </c>
      <c r="M11" s="211" t="s">
        <v>32</v>
      </c>
      <c r="N11" s="144" t="s">
        <v>52</v>
      </c>
      <c r="O11" s="22">
        <v>500</v>
      </c>
      <c r="P11" s="22">
        <v>0</v>
      </c>
      <c r="Q11" s="22">
        <v>2000</v>
      </c>
      <c r="R11" s="22">
        <v>0</v>
      </c>
      <c r="S11" s="22">
        <v>7000</v>
      </c>
      <c r="T11" s="22"/>
      <c r="U11" s="22">
        <v>1500</v>
      </c>
      <c r="V11" s="22">
        <v>0</v>
      </c>
      <c r="W11" s="154"/>
      <c r="X11" s="154"/>
      <c r="Y11" s="22"/>
      <c r="Z11" s="154"/>
      <c r="AA11" s="22"/>
      <c r="AB11" s="22"/>
      <c r="AC11" s="22"/>
      <c r="AD11" s="22"/>
    </row>
    <row r="12" spans="1:30" x14ac:dyDescent="0.3">
      <c r="A12" s="71"/>
      <c r="B12" s="16"/>
      <c r="C12" s="21" t="s">
        <v>34</v>
      </c>
      <c r="D12" s="84" t="s">
        <v>53</v>
      </c>
      <c r="E12" s="185"/>
      <c r="F12" s="91"/>
      <c r="G12" s="21"/>
      <c r="H12" s="21" t="s">
        <v>54</v>
      </c>
      <c r="I12" s="105"/>
      <c r="J12" s="209" t="s">
        <v>51</v>
      </c>
      <c r="K12" s="210" t="s">
        <v>51</v>
      </c>
      <c r="L12" s="203" t="s">
        <v>31</v>
      </c>
      <c r="M12" s="212" t="s">
        <v>32</v>
      </c>
      <c r="N12" s="144" t="s">
        <v>55</v>
      </c>
      <c r="O12" s="22">
        <v>500</v>
      </c>
      <c r="P12" s="22">
        <v>0</v>
      </c>
      <c r="Q12" s="22">
        <f>5000+5000+2500</f>
        <v>12500</v>
      </c>
      <c r="R12" s="22">
        <v>0</v>
      </c>
      <c r="S12" s="22">
        <v>0</v>
      </c>
      <c r="T12" s="22"/>
      <c r="U12" s="22">
        <v>0</v>
      </c>
      <c r="V12" s="22">
        <v>0</v>
      </c>
      <c r="W12" s="154"/>
      <c r="X12" s="154"/>
      <c r="Y12" s="22">
        <v>3458.57</v>
      </c>
      <c r="Z12" s="154"/>
      <c r="AA12" s="22"/>
      <c r="AB12" s="22"/>
      <c r="AC12" s="22"/>
      <c r="AD12" s="22"/>
    </row>
    <row r="13" spans="1:30" x14ac:dyDescent="0.3">
      <c r="A13" s="71"/>
      <c r="B13" s="16"/>
      <c r="C13" s="73" t="s">
        <v>38</v>
      </c>
      <c r="D13" s="143" t="s">
        <v>56</v>
      </c>
      <c r="E13" s="185"/>
      <c r="F13" s="91"/>
      <c r="G13" s="21"/>
      <c r="H13" s="21" t="s">
        <v>54</v>
      </c>
      <c r="I13" s="105"/>
      <c r="J13" s="209" t="s">
        <v>51</v>
      </c>
      <c r="K13" s="210" t="s">
        <v>51</v>
      </c>
      <c r="L13" s="203" t="s">
        <v>31</v>
      </c>
      <c r="M13" s="212" t="s">
        <v>32</v>
      </c>
      <c r="N13" s="145" t="s">
        <v>57</v>
      </c>
      <c r="O13" s="22">
        <v>3500</v>
      </c>
      <c r="P13" s="22">
        <v>0</v>
      </c>
      <c r="Q13" s="22">
        <f>10000+2500</f>
        <v>12500</v>
      </c>
      <c r="R13" s="22">
        <v>0</v>
      </c>
      <c r="S13" s="22">
        <v>5000</v>
      </c>
      <c r="T13" s="22"/>
      <c r="U13" s="22">
        <v>1000</v>
      </c>
      <c r="V13" s="22">
        <v>0</v>
      </c>
      <c r="W13" s="154">
        <v>3629.4</v>
      </c>
      <c r="X13" s="154"/>
      <c r="Y13" s="22"/>
      <c r="Z13" s="154"/>
      <c r="AA13" s="22">
        <v>2197.9699999999998</v>
      </c>
      <c r="AB13" s="22"/>
      <c r="AC13" s="22">
        <v>1452.36</v>
      </c>
      <c r="AD13" s="22"/>
    </row>
    <row r="14" spans="1:30" ht="28.8" x14ac:dyDescent="0.3">
      <c r="A14" s="71"/>
      <c r="B14" s="74" t="s">
        <v>58</v>
      </c>
      <c r="C14" s="19"/>
      <c r="D14" s="248" t="s">
        <v>59</v>
      </c>
      <c r="E14" s="183" t="s">
        <v>60</v>
      </c>
      <c r="F14" s="89"/>
      <c r="G14" s="74"/>
      <c r="H14" s="74"/>
      <c r="I14" s="103"/>
      <c r="J14" s="200"/>
      <c r="K14" s="201"/>
      <c r="L14" s="201"/>
      <c r="M14" s="183"/>
      <c r="N14" s="19"/>
      <c r="O14" s="25">
        <f t="shared" ref="O14:AD14" si="4">SUM(O15:O15)</f>
        <v>0</v>
      </c>
      <c r="P14" s="25">
        <f t="shared" si="4"/>
        <v>0</v>
      </c>
      <c r="Q14" s="25">
        <f t="shared" si="4"/>
        <v>2000</v>
      </c>
      <c r="R14" s="25">
        <f t="shared" si="4"/>
        <v>0</v>
      </c>
      <c r="S14" s="25">
        <f>SUM(S15:S15)</f>
        <v>1000</v>
      </c>
      <c r="T14" s="25">
        <f t="shared" si="4"/>
        <v>0</v>
      </c>
      <c r="U14" s="25">
        <f>SUM(U15:U15)</f>
        <v>0</v>
      </c>
      <c r="V14" s="25">
        <f>SUM(V15:V15)</f>
        <v>0</v>
      </c>
      <c r="W14" s="155">
        <f t="shared" si="4"/>
        <v>0</v>
      </c>
      <c r="X14" s="155">
        <f t="shared" si="4"/>
        <v>0</v>
      </c>
      <c r="Y14" s="25">
        <f>SUM(Y15:Y15)</f>
        <v>0</v>
      </c>
      <c r="Z14" s="155">
        <f>SUM(Z15:Z15)</f>
        <v>0</v>
      </c>
      <c r="AA14" s="25">
        <f>SUM(AA15:AA15)</f>
        <v>989.87</v>
      </c>
      <c r="AB14" s="25">
        <f t="shared" si="4"/>
        <v>0</v>
      </c>
      <c r="AC14" s="25">
        <f t="shared" si="4"/>
        <v>0</v>
      </c>
      <c r="AD14" s="25">
        <f t="shared" si="4"/>
        <v>0</v>
      </c>
    </row>
    <row r="15" spans="1:30" x14ac:dyDescent="0.3">
      <c r="A15" s="71"/>
      <c r="B15" s="16"/>
      <c r="C15" s="21" t="s">
        <v>34</v>
      </c>
      <c r="D15" s="84" t="s">
        <v>61</v>
      </c>
      <c r="E15" s="185"/>
      <c r="F15" s="91"/>
      <c r="G15" s="21"/>
      <c r="H15" s="21" t="s">
        <v>62</v>
      </c>
      <c r="I15" s="105"/>
      <c r="J15" s="213" t="s">
        <v>32</v>
      </c>
      <c r="K15" s="214" t="s">
        <v>32</v>
      </c>
      <c r="L15" s="214" t="s">
        <v>32</v>
      </c>
      <c r="M15" s="212" t="s">
        <v>32</v>
      </c>
      <c r="N15" s="145" t="s">
        <v>63</v>
      </c>
      <c r="O15" s="22">
        <v>0</v>
      </c>
      <c r="P15" s="22">
        <v>0</v>
      </c>
      <c r="Q15" s="22">
        <v>2000</v>
      </c>
      <c r="R15" s="22">
        <v>0</v>
      </c>
      <c r="S15" s="22">
        <v>1000</v>
      </c>
      <c r="T15" s="22"/>
      <c r="U15" s="22">
        <v>0</v>
      </c>
      <c r="V15" s="22">
        <v>0</v>
      </c>
      <c r="W15" s="154"/>
      <c r="X15" s="154"/>
      <c r="Y15" s="22"/>
      <c r="Z15" s="154"/>
      <c r="AA15" s="22">
        <v>989.87</v>
      </c>
      <c r="AB15" s="22"/>
      <c r="AC15" s="22"/>
      <c r="AD15" s="22"/>
    </row>
    <row r="16" spans="1:30" x14ac:dyDescent="0.3">
      <c r="A16" s="270" t="s">
        <v>64</v>
      </c>
      <c r="B16" s="271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2"/>
    </row>
    <row r="17" spans="1:30" ht="28.8" x14ac:dyDescent="0.3">
      <c r="A17" s="12" t="s">
        <v>65</v>
      </c>
      <c r="B17" s="13"/>
      <c r="C17" s="13"/>
      <c r="D17" s="243" t="s">
        <v>66</v>
      </c>
      <c r="E17" s="186"/>
      <c r="F17" s="92"/>
      <c r="G17" s="23"/>
      <c r="H17" s="23"/>
      <c r="I17" s="106"/>
      <c r="J17" s="215"/>
      <c r="K17" s="216"/>
      <c r="L17" s="216"/>
      <c r="M17" s="217"/>
      <c r="N17" s="99"/>
      <c r="O17" s="24">
        <f t="shared" ref="O17:AD17" si="5">O18+O23+O26</f>
        <v>6000</v>
      </c>
      <c r="P17" s="24">
        <f t="shared" si="5"/>
        <v>0</v>
      </c>
      <c r="Q17" s="24">
        <f>Q18+Q23+Q26</f>
        <v>6000</v>
      </c>
      <c r="R17" s="24">
        <f>R18+R23+R26</f>
        <v>0</v>
      </c>
      <c r="S17" s="24">
        <f>S18+S23+S26</f>
        <v>6050</v>
      </c>
      <c r="T17" s="24">
        <f t="shared" si="5"/>
        <v>0</v>
      </c>
      <c r="U17" s="24">
        <f>U18+U23+U26</f>
        <v>6370</v>
      </c>
      <c r="V17" s="24">
        <f t="shared" si="5"/>
        <v>0</v>
      </c>
      <c r="W17" s="152">
        <f>W18+W23+W26</f>
        <v>6045.13</v>
      </c>
      <c r="X17" s="152">
        <f>X18+X23+X26</f>
        <v>0</v>
      </c>
      <c r="Y17" s="24">
        <f>Y18+Y23+Y26</f>
        <v>9788.23</v>
      </c>
      <c r="Z17" s="152">
        <f>Z18+Z23+Z26</f>
        <v>0</v>
      </c>
      <c r="AA17" s="24">
        <f>AA18+AA23+AA26</f>
        <v>10851.54</v>
      </c>
      <c r="AB17" s="24">
        <f t="shared" si="5"/>
        <v>0</v>
      </c>
      <c r="AC17" s="24">
        <f t="shared" si="5"/>
        <v>8244.9599999999991</v>
      </c>
      <c r="AD17" s="24">
        <f t="shared" si="5"/>
        <v>0</v>
      </c>
    </row>
    <row r="18" spans="1:30" ht="28.8" x14ac:dyDescent="0.3">
      <c r="A18" s="71"/>
      <c r="B18" s="17" t="s">
        <v>22</v>
      </c>
      <c r="C18" s="18"/>
      <c r="D18" s="247" t="s">
        <v>67</v>
      </c>
      <c r="E18" s="181" t="s">
        <v>68</v>
      </c>
      <c r="F18" s="93"/>
      <c r="G18" s="17"/>
      <c r="H18" s="17"/>
      <c r="I18" s="107"/>
      <c r="J18" s="218"/>
      <c r="K18" s="219"/>
      <c r="L18" s="219"/>
      <c r="M18" s="181"/>
      <c r="N18" s="19"/>
      <c r="O18" s="20">
        <f>SUM(O19:O22)</f>
        <v>0</v>
      </c>
      <c r="P18" s="20">
        <f t="shared" ref="P18:AD18" si="6">SUM(P22)</f>
        <v>0</v>
      </c>
      <c r="Q18" s="20">
        <f>SUM(Q19:Q22)</f>
        <v>0</v>
      </c>
      <c r="R18" s="20">
        <f>SUM(R19:R22)</f>
        <v>0</v>
      </c>
      <c r="S18" s="20">
        <f>SUM(S19:S22)</f>
        <v>0</v>
      </c>
      <c r="T18" s="20">
        <f t="shared" si="6"/>
        <v>0</v>
      </c>
      <c r="U18" s="20">
        <f>SUM(U19:U21)</f>
        <v>0</v>
      </c>
      <c r="V18" s="20">
        <f>SUM(V19:V21)</f>
        <v>0</v>
      </c>
      <c r="W18" s="153">
        <f>SUM(W19:W22)</f>
        <v>0</v>
      </c>
      <c r="X18" s="153">
        <f>SUM(X19:X22)</f>
        <v>0</v>
      </c>
      <c r="Y18" s="20">
        <f>SUM(Y19:Y22)</f>
        <v>0</v>
      </c>
      <c r="Z18" s="153">
        <f>SUM(Z19:Z22)</f>
        <v>0</v>
      </c>
      <c r="AA18" s="20">
        <f>SUM(AA19:AA22)</f>
        <v>0</v>
      </c>
      <c r="AB18" s="20">
        <f t="shared" si="6"/>
        <v>0</v>
      </c>
      <c r="AC18" s="20">
        <f t="shared" si="6"/>
        <v>0</v>
      </c>
      <c r="AD18" s="20">
        <f t="shared" si="6"/>
        <v>0</v>
      </c>
    </row>
    <row r="19" spans="1:30" x14ac:dyDescent="0.3">
      <c r="A19" s="71"/>
      <c r="B19" s="16"/>
      <c r="C19" s="21" t="s">
        <v>26</v>
      </c>
      <c r="D19" s="83" t="s">
        <v>69</v>
      </c>
      <c r="E19" s="184"/>
      <c r="F19" s="90"/>
      <c r="G19" s="16" t="s">
        <v>70</v>
      </c>
      <c r="H19" s="16" t="s">
        <v>71</v>
      </c>
      <c r="I19" s="104"/>
      <c r="J19" s="220"/>
      <c r="K19" s="193" t="s">
        <v>72</v>
      </c>
      <c r="L19" s="193" t="s">
        <v>72</v>
      </c>
      <c r="M19" s="221" t="s">
        <v>73</v>
      </c>
      <c r="N19" s="21" t="s">
        <v>74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/>
      <c r="U19" s="22">
        <v>0</v>
      </c>
      <c r="V19" s="22">
        <v>0</v>
      </c>
      <c r="W19" s="154"/>
      <c r="X19" s="154"/>
      <c r="Y19" s="22"/>
      <c r="Z19" s="154"/>
      <c r="AA19" s="22"/>
      <c r="AB19" s="22"/>
      <c r="AC19" s="22"/>
      <c r="AD19" s="22"/>
    </row>
    <row r="20" spans="1:30" x14ac:dyDescent="0.3">
      <c r="A20" s="71"/>
      <c r="B20" s="16"/>
      <c r="C20" s="21" t="s">
        <v>34</v>
      </c>
      <c r="D20" s="83" t="s">
        <v>75</v>
      </c>
      <c r="E20" s="184"/>
      <c r="F20" s="90"/>
      <c r="G20" s="16" t="s">
        <v>36</v>
      </c>
      <c r="H20" s="16"/>
      <c r="I20" s="104"/>
      <c r="J20" s="220"/>
      <c r="K20" s="193" t="s">
        <v>36</v>
      </c>
      <c r="L20" s="193" t="s">
        <v>36</v>
      </c>
      <c r="M20" s="193" t="s">
        <v>36</v>
      </c>
      <c r="N20" s="21" t="s">
        <v>76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/>
      <c r="U20" s="22">
        <v>0</v>
      </c>
      <c r="V20" s="22">
        <v>0</v>
      </c>
      <c r="W20" s="154"/>
      <c r="X20" s="154"/>
      <c r="Y20" s="22"/>
      <c r="Z20" s="154"/>
      <c r="AA20" s="22"/>
      <c r="AB20" s="22"/>
      <c r="AC20" s="22"/>
      <c r="AD20" s="22"/>
    </row>
    <row r="21" spans="1:30" x14ac:dyDescent="0.3">
      <c r="A21" s="71"/>
      <c r="B21" s="16"/>
      <c r="C21" s="21" t="s">
        <v>38</v>
      </c>
      <c r="D21" s="83" t="s">
        <v>77</v>
      </c>
      <c r="E21" s="184"/>
      <c r="F21" s="90"/>
      <c r="G21" s="16" t="s">
        <v>36</v>
      </c>
      <c r="H21" s="16"/>
      <c r="I21" s="104"/>
      <c r="J21" s="220"/>
      <c r="K21" s="193" t="s">
        <v>36</v>
      </c>
      <c r="L21" s="193" t="s">
        <v>36</v>
      </c>
      <c r="M21" s="193" t="s">
        <v>36</v>
      </c>
      <c r="N21" s="21" t="s">
        <v>78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/>
      <c r="U21" s="22">
        <v>0</v>
      </c>
      <c r="V21" s="22">
        <v>0</v>
      </c>
      <c r="W21" s="154"/>
      <c r="X21" s="154"/>
      <c r="Y21" s="22"/>
      <c r="Z21" s="154"/>
      <c r="AA21" s="22"/>
      <c r="AB21" s="22"/>
      <c r="AC21" s="22"/>
      <c r="AD21" s="22"/>
    </row>
    <row r="22" spans="1:30" x14ac:dyDescent="0.3">
      <c r="A22" s="71"/>
      <c r="B22" s="16"/>
      <c r="C22" s="21" t="s">
        <v>42</v>
      </c>
      <c r="D22" s="246" t="s">
        <v>79</v>
      </c>
      <c r="E22" s="184"/>
      <c r="F22" s="90"/>
      <c r="G22" s="16"/>
      <c r="H22" s="16"/>
      <c r="I22" s="104"/>
      <c r="J22" s="220"/>
      <c r="K22" s="32"/>
      <c r="L22" s="32"/>
      <c r="M22" s="184"/>
      <c r="N22" s="79" t="s">
        <v>80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/>
      <c r="U22" s="22"/>
      <c r="V22" s="22"/>
      <c r="W22" s="154"/>
      <c r="X22" s="154"/>
      <c r="Y22" s="22"/>
      <c r="Z22" s="154"/>
      <c r="AA22" s="22"/>
      <c r="AB22" s="22"/>
      <c r="AC22" s="22"/>
      <c r="AD22" s="22"/>
    </row>
    <row r="23" spans="1:30" x14ac:dyDescent="0.3">
      <c r="A23" s="71"/>
      <c r="B23" s="17" t="s">
        <v>46</v>
      </c>
      <c r="C23" s="19"/>
      <c r="D23" s="247" t="s">
        <v>81</v>
      </c>
      <c r="E23" s="181" t="s">
        <v>82</v>
      </c>
      <c r="F23" s="93"/>
      <c r="G23" s="17"/>
      <c r="H23" s="17"/>
      <c r="I23" s="107"/>
      <c r="J23" s="218"/>
      <c r="K23" s="219"/>
      <c r="L23" s="219"/>
      <c r="M23" s="181"/>
      <c r="N23" s="19"/>
      <c r="O23" s="20">
        <f>SUM(O24:O25)</f>
        <v>0</v>
      </c>
      <c r="P23" s="20">
        <f t="shared" ref="P23" si="7">SUM(P24:P28)</f>
        <v>0</v>
      </c>
      <c r="Q23" s="20">
        <f>SUM(Q24:Q25)</f>
        <v>0</v>
      </c>
      <c r="R23" s="20">
        <f>SUM(R24:R25)</f>
        <v>0</v>
      </c>
      <c r="S23" s="20">
        <f>SUM(S24:S25)</f>
        <v>0</v>
      </c>
      <c r="T23" s="20">
        <f t="shared" ref="T23:AD23" si="8">SUM(T24:T25)</f>
        <v>0</v>
      </c>
      <c r="U23" s="20">
        <f>SUM(U24:U25)</f>
        <v>0</v>
      </c>
      <c r="V23" s="20">
        <f>SUM(V24:V25)</f>
        <v>0</v>
      </c>
      <c r="W23" s="153">
        <f t="shared" si="8"/>
        <v>0</v>
      </c>
      <c r="X23" s="153">
        <f>SUM(X24:X25)</f>
        <v>0</v>
      </c>
      <c r="Y23" s="20">
        <f>SUM(Y24:Y25)</f>
        <v>0</v>
      </c>
      <c r="Z23" s="153">
        <f>SUM(Z24:Z25)</f>
        <v>0</v>
      </c>
      <c r="AA23" s="20">
        <f>SUM(AA24:AA25)</f>
        <v>0</v>
      </c>
      <c r="AB23" s="20">
        <f t="shared" si="8"/>
        <v>0</v>
      </c>
      <c r="AC23" s="20">
        <f t="shared" si="8"/>
        <v>0</v>
      </c>
      <c r="AD23" s="20">
        <f t="shared" si="8"/>
        <v>0</v>
      </c>
    </row>
    <row r="24" spans="1:30" ht="28.8" x14ac:dyDescent="0.3">
      <c r="A24" s="71"/>
      <c r="B24" s="16"/>
      <c r="C24" s="21" t="s">
        <v>26</v>
      </c>
      <c r="D24" s="83" t="s">
        <v>83</v>
      </c>
      <c r="E24" s="184"/>
      <c r="F24" s="90"/>
      <c r="G24" s="16" t="s">
        <v>36</v>
      </c>
      <c r="H24" s="16" t="s">
        <v>84</v>
      </c>
      <c r="I24" s="104"/>
      <c r="J24" s="220"/>
      <c r="K24" s="193" t="s">
        <v>85</v>
      </c>
      <c r="L24" s="193" t="s">
        <v>85</v>
      </c>
      <c r="M24" s="193" t="s">
        <v>85</v>
      </c>
      <c r="N24" s="21" t="s">
        <v>86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/>
      <c r="U24" s="22">
        <v>0</v>
      </c>
      <c r="V24" s="22">
        <v>0</v>
      </c>
      <c r="W24" s="154"/>
      <c r="X24" s="154"/>
      <c r="Y24" s="22"/>
      <c r="Z24" s="154"/>
      <c r="AA24" s="22"/>
      <c r="AB24" s="22"/>
      <c r="AC24" s="22"/>
      <c r="AD24" s="22"/>
    </row>
    <row r="25" spans="1:30" x14ac:dyDescent="0.3">
      <c r="A25" s="71"/>
      <c r="B25" s="16"/>
      <c r="C25" s="21" t="s">
        <v>34</v>
      </c>
      <c r="D25" s="84" t="s">
        <v>87</v>
      </c>
      <c r="E25" s="185"/>
      <c r="F25" s="91"/>
      <c r="G25" s="21"/>
      <c r="H25" s="21" t="s">
        <v>88</v>
      </c>
      <c r="I25" s="105"/>
      <c r="J25" s="222"/>
      <c r="K25" s="194"/>
      <c r="L25" s="193" t="s">
        <v>85</v>
      </c>
      <c r="M25" s="193" t="s">
        <v>85</v>
      </c>
      <c r="N25" s="21" t="s">
        <v>89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/>
      <c r="U25" s="22">
        <v>0</v>
      </c>
      <c r="V25" s="22">
        <v>0</v>
      </c>
      <c r="W25" s="154"/>
      <c r="X25" s="154"/>
      <c r="Y25" s="22"/>
      <c r="Z25" s="154"/>
      <c r="AA25" s="22"/>
      <c r="AB25" s="22"/>
      <c r="AC25" s="22"/>
      <c r="AD25" s="22"/>
    </row>
    <row r="26" spans="1:30" x14ac:dyDescent="0.3">
      <c r="A26" s="71"/>
      <c r="B26" s="17" t="s">
        <v>58</v>
      </c>
      <c r="C26" s="19"/>
      <c r="D26" s="247" t="s">
        <v>90</v>
      </c>
      <c r="E26" s="181" t="s">
        <v>91</v>
      </c>
      <c r="F26" s="93"/>
      <c r="G26" s="17"/>
      <c r="H26" s="17"/>
      <c r="I26" s="107"/>
      <c r="J26" s="218"/>
      <c r="K26" s="219"/>
      <c r="L26" s="219"/>
      <c r="M26" s="181"/>
      <c r="N26" s="19"/>
      <c r="O26" s="20">
        <f>SUM(O27:O28)</f>
        <v>6000</v>
      </c>
      <c r="P26" s="20">
        <f t="shared" ref="P26" si="9">SUM(P27:P32)</f>
        <v>0</v>
      </c>
      <c r="Q26" s="20">
        <f>SUM(Q27:Q28)</f>
        <v>6000</v>
      </c>
      <c r="R26" s="20">
        <f>SUM(R27:R28)</f>
        <v>0</v>
      </c>
      <c r="S26" s="20">
        <f>SUM(S27:S28)</f>
        <v>6050</v>
      </c>
      <c r="T26" s="20">
        <f t="shared" ref="T26:AD26" si="10">SUM(T27:T28)</f>
        <v>0</v>
      </c>
      <c r="U26" s="20">
        <f t="shared" si="10"/>
        <v>6370</v>
      </c>
      <c r="V26" s="20">
        <f t="shared" ref="V26:AA26" si="11">SUM(V27:V28)</f>
        <v>0</v>
      </c>
      <c r="W26" s="153">
        <f t="shared" si="11"/>
        <v>6045.13</v>
      </c>
      <c r="X26" s="153">
        <f t="shared" si="11"/>
        <v>0</v>
      </c>
      <c r="Y26" s="20">
        <f t="shared" si="11"/>
        <v>9788.23</v>
      </c>
      <c r="Z26" s="153">
        <f t="shared" si="11"/>
        <v>0</v>
      </c>
      <c r="AA26" s="20">
        <f t="shared" si="11"/>
        <v>10851.54</v>
      </c>
      <c r="AB26" s="20">
        <f t="shared" si="10"/>
        <v>0</v>
      </c>
      <c r="AC26" s="20">
        <f t="shared" si="10"/>
        <v>8244.9599999999991</v>
      </c>
      <c r="AD26" s="20">
        <f t="shared" si="10"/>
        <v>0</v>
      </c>
    </row>
    <row r="27" spans="1:30" x14ac:dyDescent="0.3">
      <c r="A27" s="71"/>
      <c r="B27" s="16"/>
      <c r="C27" s="21" t="s">
        <v>26</v>
      </c>
      <c r="D27" s="83" t="s">
        <v>92</v>
      </c>
      <c r="E27" s="184"/>
      <c r="F27" s="90"/>
      <c r="G27" s="16" t="s">
        <v>36</v>
      </c>
      <c r="H27" s="16" t="s">
        <v>36</v>
      </c>
      <c r="I27" s="104"/>
      <c r="J27" s="213" t="s">
        <v>32</v>
      </c>
      <c r="K27" s="223" t="s">
        <v>32</v>
      </c>
      <c r="L27" s="223" t="s">
        <v>32</v>
      </c>
      <c r="M27" s="223" t="s">
        <v>32</v>
      </c>
      <c r="N27" s="21" t="s">
        <v>93</v>
      </c>
      <c r="O27" s="22">
        <v>6000</v>
      </c>
      <c r="P27" s="22">
        <v>0</v>
      </c>
      <c r="Q27" s="22">
        <v>6000</v>
      </c>
      <c r="R27" s="22">
        <v>0</v>
      </c>
      <c r="S27" s="22">
        <v>6050</v>
      </c>
      <c r="T27" s="22"/>
      <c r="U27" s="22">
        <v>6370</v>
      </c>
      <c r="V27" s="22">
        <v>0</v>
      </c>
      <c r="W27" s="154">
        <v>6045.13</v>
      </c>
      <c r="X27" s="154"/>
      <c r="Y27" s="22">
        <v>9788.23</v>
      </c>
      <c r="Z27" s="154"/>
      <c r="AA27" s="22">
        <v>10851.54</v>
      </c>
      <c r="AB27" s="22"/>
      <c r="AC27" s="22">
        <v>8244.9599999999991</v>
      </c>
      <c r="AD27" s="22"/>
    </row>
    <row r="28" spans="1:30" x14ac:dyDescent="0.3">
      <c r="A28" s="71"/>
      <c r="B28" s="16"/>
      <c r="C28" s="21" t="s">
        <v>34</v>
      </c>
      <c r="D28" s="84" t="s">
        <v>94</v>
      </c>
      <c r="E28" s="185"/>
      <c r="F28" s="91"/>
      <c r="G28" s="16" t="s">
        <v>36</v>
      </c>
      <c r="H28" s="16" t="s">
        <v>36</v>
      </c>
      <c r="I28" s="105"/>
      <c r="J28" s="224" t="s">
        <v>32</v>
      </c>
      <c r="K28" s="214" t="s">
        <v>32</v>
      </c>
      <c r="L28" s="214" t="s">
        <v>32</v>
      </c>
      <c r="M28" s="221" t="s">
        <v>73</v>
      </c>
      <c r="N28" s="21" t="s">
        <v>95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/>
      <c r="U28" s="22">
        <v>0</v>
      </c>
      <c r="V28" s="22">
        <v>0</v>
      </c>
      <c r="W28" s="154"/>
      <c r="X28" s="154"/>
      <c r="Y28" s="22"/>
      <c r="Z28" s="154"/>
      <c r="AA28" s="22"/>
      <c r="AB28" s="22"/>
      <c r="AC28" s="22"/>
      <c r="AD28" s="22"/>
    </row>
    <row r="29" spans="1:30" x14ac:dyDescent="0.3">
      <c r="A29" s="270" t="s">
        <v>96</v>
      </c>
      <c r="B29" s="271"/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2"/>
      <c r="U29" s="67"/>
      <c r="V29" s="67"/>
      <c r="W29" s="156"/>
      <c r="X29" s="156"/>
      <c r="Y29" s="67"/>
      <c r="Z29" s="156"/>
      <c r="AA29" s="67"/>
      <c r="AB29" s="67"/>
      <c r="AC29" s="67"/>
      <c r="AD29" s="67"/>
    </row>
    <row r="30" spans="1:30" ht="28.8" x14ac:dyDescent="0.3">
      <c r="A30" s="12" t="s">
        <v>97</v>
      </c>
      <c r="B30" s="13"/>
      <c r="C30" s="13"/>
      <c r="D30" s="243" t="s">
        <v>98</v>
      </c>
      <c r="E30" s="180"/>
      <c r="F30" s="87"/>
      <c r="G30" s="12"/>
      <c r="H30" s="12"/>
      <c r="I30" s="102"/>
      <c r="J30" s="198"/>
      <c r="K30" s="199"/>
      <c r="L30" s="199"/>
      <c r="M30" s="225"/>
      <c r="N30" s="114"/>
      <c r="O30" s="15">
        <f t="shared" ref="O30:AD30" si="12">O31+O14</f>
        <v>11000</v>
      </c>
      <c r="P30" s="15">
        <f t="shared" si="12"/>
        <v>0</v>
      </c>
      <c r="Q30" s="15">
        <f>Q31</f>
        <v>10500</v>
      </c>
      <c r="R30" s="15">
        <f t="shared" si="12"/>
        <v>0</v>
      </c>
      <c r="S30" s="15">
        <f>S31</f>
        <v>10500</v>
      </c>
      <c r="T30" s="15">
        <f t="shared" si="12"/>
        <v>0</v>
      </c>
      <c r="U30" s="15">
        <f>U31+U14</f>
        <v>8500</v>
      </c>
      <c r="V30" s="15">
        <f t="shared" si="12"/>
        <v>0</v>
      </c>
      <c r="W30" s="152">
        <f>W31</f>
        <v>8400</v>
      </c>
      <c r="X30" s="152">
        <f t="shared" si="12"/>
        <v>0</v>
      </c>
      <c r="Y30" s="15">
        <f>Y31+Y14</f>
        <v>11750.39</v>
      </c>
      <c r="Z30" s="152">
        <f>SUM(Z31)</f>
        <v>0</v>
      </c>
      <c r="AA30" s="15">
        <f>AA31</f>
        <v>8952</v>
      </c>
      <c r="AB30" s="15">
        <f t="shared" si="12"/>
        <v>0</v>
      </c>
      <c r="AC30" s="15">
        <f t="shared" si="12"/>
        <v>8500</v>
      </c>
      <c r="AD30" s="15">
        <f t="shared" si="12"/>
        <v>0</v>
      </c>
    </row>
    <row r="31" spans="1:30" ht="28.8" x14ac:dyDescent="0.3">
      <c r="A31" s="71"/>
      <c r="B31" s="17" t="s">
        <v>22</v>
      </c>
      <c r="C31" s="19"/>
      <c r="D31" s="247" t="s">
        <v>99</v>
      </c>
      <c r="E31" s="181" t="s">
        <v>100</v>
      </c>
      <c r="F31" s="93"/>
      <c r="G31" s="17"/>
      <c r="H31" s="17"/>
      <c r="I31" s="107"/>
      <c r="J31" s="218"/>
      <c r="K31" s="219"/>
      <c r="L31" s="219"/>
      <c r="M31" s="181"/>
      <c r="N31" s="19"/>
      <c r="O31" s="20">
        <f>SUM(O32:O34)</f>
        <v>11000</v>
      </c>
      <c r="P31" s="20">
        <f t="shared" ref="P31:AD31" si="13">SUM(P32:P34)</f>
        <v>0</v>
      </c>
      <c r="Q31" s="20">
        <f>SUM(Q32:Q34)</f>
        <v>10500</v>
      </c>
      <c r="R31" s="20">
        <f>SUM(R32:R34)</f>
        <v>0</v>
      </c>
      <c r="S31" s="20">
        <f>SUM(S32:S34)</f>
        <v>10500</v>
      </c>
      <c r="T31" s="20">
        <f t="shared" ref="T31:V31" si="14">SUM(T32:T34)</f>
        <v>0</v>
      </c>
      <c r="U31" s="20">
        <f>SUM(U32:U34)</f>
        <v>8500</v>
      </c>
      <c r="V31" s="20">
        <f t="shared" si="14"/>
        <v>0</v>
      </c>
      <c r="W31" s="153">
        <f>SUM(W32:W34)</f>
        <v>8400</v>
      </c>
      <c r="X31" s="153">
        <f>SUM(X32:X34)</f>
        <v>0</v>
      </c>
      <c r="Y31" s="20">
        <f>SUM(Y32:Y34)</f>
        <v>11750.39</v>
      </c>
      <c r="Z31" s="153">
        <f>SUM(Z32:Z34)</f>
        <v>0</v>
      </c>
      <c r="AA31" s="20">
        <f>SUM(AA32:AA34)</f>
        <v>8952</v>
      </c>
      <c r="AB31" s="20">
        <f t="shared" si="13"/>
        <v>0</v>
      </c>
      <c r="AC31" s="20">
        <f t="shared" si="13"/>
        <v>8500</v>
      </c>
      <c r="AD31" s="20">
        <f t="shared" si="13"/>
        <v>0</v>
      </c>
    </row>
    <row r="32" spans="1:30" x14ac:dyDescent="0.3">
      <c r="A32" s="71"/>
      <c r="B32" s="16"/>
      <c r="C32" s="21" t="s">
        <v>26</v>
      </c>
      <c r="D32" s="84" t="s">
        <v>101</v>
      </c>
      <c r="E32" s="185"/>
      <c r="F32" s="91"/>
      <c r="G32" s="21" t="s">
        <v>102</v>
      </c>
      <c r="H32" s="21" t="s">
        <v>88</v>
      </c>
      <c r="I32" s="105"/>
      <c r="J32" s="226" t="s">
        <v>51</v>
      </c>
      <c r="K32" s="214" t="s">
        <v>32</v>
      </c>
      <c r="L32" s="214" t="s">
        <v>32</v>
      </c>
      <c r="M32" s="221" t="s">
        <v>73</v>
      </c>
      <c r="N32" s="21" t="s">
        <v>103</v>
      </c>
      <c r="O32" s="22">
        <v>2000</v>
      </c>
      <c r="P32" s="22">
        <v>0</v>
      </c>
      <c r="Q32" s="22">
        <v>2000</v>
      </c>
      <c r="R32" s="22">
        <v>0</v>
      </c>
      <c r="S32" s="22">
        <v>2000</v>
      </c>
      <c r="T32" s="22"/>
      <c r="U32" s="22">
        <v>0</v>
      </c>
      <c r="V32" s="22">
        <v>0</v>
      </c>
      <c r="W32" s="154"/>
      <c r="X32" s="154"/>
      <c r="Y32" s="22">
        <v>3000.39</v>
      </c>
      <c r="Z32" s="154"/>
      <c r="AA32" s="22"/>
      <c r="AB32" s="22"/>
      <c r="AC32" s="22"/>
      <c r="AD32" s="22"/>
    </row>
    <row r="33" spans="1:30" s="77" customFormat="1" ht="43.2" x14ac:dyDescent="0.3">
      <c r="A33" s="75"/>
      <c r="B33" s="73"/>
      <c r="C33" s="73" t="s">
        <v>34</v>
      </c>
      <c r="D33" s="246" t="s">
        <v>104</v>
      </c>
      <c r="E33" s="187"/>
      <c r="F33" s="94"/>
      <c r="G33" s="73"/>
      <c r="H33" s="73"/>
      <c r="I33" s="108"/>
      <c r="J33" s="227"/>
      <c r="K33" s="228"/>
      <c r="L33" s="228"/>
      <c r="M33" s="187"/>
      <c r="N33" s="79" t="s">
        <v>105</v>
      </c>
      <c r="O33" s="76">
        <v>500</v>
      </c>
      <c r="P33" s="76">
        <v>0</v>
      </c>
      <c r="Q33" s="76">
        <v>0</v>
      </c>
      <c r="R33" s="76">
        <v>0</v>
      </c>
      <c r="S33" s="76">
        <v>0</v>
      </c>
      <c r="T33" s="76"/>
      <c r="U33" s="76"/>
      <c r="V33" s="76"/>
      <c r="W33" s="154"/>
      <c r="X33" s="154"/>
      <c r="Y33" s="76"/>
      <c r="Z33" s="154"/>
      <c r="AA33" s="76"/>
      <c r="AB33" s="76"/>
      <c r="AC33" s="76"/>
      <c r="AD33" s="76"/>
    </row>
    <row r="34" spans="1:30" ht="28.8" x14ac:dyDescent="0.3">
      <c r="A34" s="71"/>
      <c r="B34" s="16"/>
      <c r="C34" s="21" t="s">
        <v>38</v>
      </c>
      <c r="D34" s="84" t="s">
        <v>106</v>
      </c>
      <c r="E34" s="185"/>
      <c r="F34" s="91"/>
      <c r="G34" s="21" t="s">
        <v>102</v>
      </c>
      <c r="H34" s="21" t="s">
        <v>102</v>
      </c>
      <c r="I34" s="105"/>
      <c r="J34" s="214" t="s">
        <v>32</v>
      </c>
      <c r="K34" s="214" t="s">
        <v>32</v>
      </c>
      <c r="L34" s="214" t="s">
        <v>32</v>
      </c>
      <c r="M34" s="212" t="s">
        <v>32</v>
      </c>
      <c r="N34" s="21" t="s">
        <v>107</v>
      </c>
      <c r="O34" s="22">
        <v>8500</v>
      </c>
      <c r="P34" s="22">
        <v>0</v>
      </c>
      <c r="Q34" s="22">
        <v>8500</v>
      </c>
      <c r="R34" s="22">
        <v>0</v>
      </c>
      <c r="S34" s="22">
        <v>8500</v>
      </c>
      <c r="T34" s="22"/>
      <c r="U34" s="22">
        <v>8500</v>
      </c>
      <c r="V34" s="22">
        <v>0</v>
      </c>
      <c r="W34" s="154">
        <v>8400</v>
      </c>
      <c r="X34" s="154"/>
      <c r="Y34" s="22">
        <v>8750</v>
      </c>
      <c r="Z34" s="154"/>
      <c r="AA34" s="22">
        <v>8952</v>
      </c>
      <c r="AB34" s="22"/>
      <c r="AC34" s="22">
        <v>8500</v>
      </c>
      <c r="AD34" s="22"/>
    </row>
    <row r="35" spans="1:30" x14ac:dyDescent="0.3">
      <c r="A35" s="12" t="s">
        <v>108</v>
      </c>
      <c r="B35" s="13"/>
      <c r="C35" s="13"/>
      <c r="D35" s="243" t="s">
        <v>109</v>
      </c>
      <c r="E35" s="180"/>
      <c r="F35" s="87"/>
      <c r="G35" s="12"/>
      <c r="H35" s="12"/>
      <c r="I35" s="102"/>
      <c r="J35" s="198"/>
      <c r="K35" s="199"/>
      <c r="L35" s="199"/>
      <c r="M35" s="180"/>
      <c r="N35" s="14"/>
      <c r="O35" s="15">
        <f>SUM(O36)</f>
        <v>500</v>
      </c>
      <c r="P35" s="15">
        <f t="shared" ref="P35:AD35" si="15">SUM(P36)</f>
        <v>0</v>
      </c>
      <c r="Q35" s="15">
        <f>SUM(Q36)</f>
        <v>5500</v>
      </c>
      <c r="R35" s="15">
        <f>SUM(R36)</f>
        <v>0</v>
      </c>
      <c r="S35" s="15">
        <f>SUM(S36)</f>
        <v>5500</v>
      </c>
      <c r="T35" s="15">
        <f t="shared" si="15"/>
        <v>0</v>
      </c>
      <c r="U35" s="15">
        <f t="shared" si="15"/>
        <v>0</v>
      </c>
      <c r="V35" s="15">
        <f t="shared" si="15"/>
        <v>0</v>
      </c>
      <c r="W35" s="152">
        <f>SUM(W36)</f>
        <v>0</v>
      </c>
      <c r="X35" s="152">
        <f>SUM(X36)</f>
        <v>0</v>
      </c>
      <c r="Y35" s="15">
        <f>SUM(Y36)</f>
        <v>0</v>
      </c>
      <c r="Z35" s="152">
        <f>SUM(Z36)</f>
        <v>0</v>
      </c>
      <c r="AA35" s="15">
        <f>SUM(AA36)</f>
        <v>5500</v>
      </c>
      <c r="AB35" s="15">
        <f t="shared" si="15"/>
        <v>0</v>
      </c>
      <c r="AC35" s="15">
        <f t="shared" si="15"/>
        <v>-4839.95</v>
      </c>
      <c r="AD35" s="15">
        <f t="shared" si="15"/>
        <v>0</v>
      </c>
    </row>
    <row r="36" spans="1:30" x14ac:dyDescent="0.3">
      <c r="A36" s="71"/>
      <c r="B36" s="17" t="s">
        <v>22</v>
      </c>
      <c r="C36" s="19"/>
      <c r="D36" s="247" t="s">
        <v>110</v>
      </c>
      <c r="E36" s="181" t="s">
        <v>111</v>
      </c>
      <c r="F36" s="93"/>
      <c r="G36" s="17"/>
      <c r="H36" s="17"/>
      <c r="I36" s="107"/>
      <c r="J36" s="218"/>
      <c r="K36" s="219"/>
      <c r="L36" s="219"/>
      <c r="M36" s="181"/>
      <c r="N36" s="19"/>
      <c r="O36" s="25">
        <f>SUM(O37:O40)</f>
        <v>500</v>
      </c>
      <c r="P36" s="25">
        <f t="shared" ref="P36:AD36" si="16">SUM(P37:P40)</f>
        <v>0</v>
      </c>
      <c r="Q36" s="20">
        <f>SUM(Q37:Q40)</f>
        <v>5500</v>
      </c>
      <c r="R36" s="20">
        <f>SUM(R37:R40)</f>
        <v>0</v>
      </c>
      <c r="S36" s="20">
        <f>SUM(S37:S40)</f>
        <v>5500</v>
      </c>
      <c r="T36" s="20">
        <f t="shared" si="16"/>
        <v>0</v>
      </c>
      <c r="U36" s="20">
        <f t="shared" si="16"/>
        <v>0</v>
      </c>
      <c r="V36" s="20">
        <f t="shared" si="16"/>
        <v>0</v>
      </c>
      <c r="W36" s="153">
        <f>SUM(W37:W40)</f>
        <v>0</v>
      </c>
      <c r="X36" s="153">
        <f>SUM(X37:X40)</f>
        <v>0</v>
      </c>
      <c r="Y36" s="20">
        <f>SUM(Y37:Y40)</f>
        <v>0</v>
      </c>
      <c r="Z36" s="153">
        <f>SUM(Z37:Z40)</f>
        <v>0</v>
      </c>
      <c r="AA36" s="20">
        <f>SUM(AA37:AA40)</f>
        <v>5500</v>
      </c>
      <c r="AB36" s="20">
        <f t="shared" si="16"/>
        <v>0</v>
      </c>
      <c r="AC36" s="20">
        <f t="shared" si="16"/>
        <v>-4839.95</v>
      </c>
      <c r="AD36" s="20">
        <f t="shared" si="16"/>
        <v>0</v>
      </c>
    </row>
    <row r="37" spans="1:30" x14ac:dyDescent="0.3">
      <c r="A37" s="71"/>
      <c r="B37" s="16"/>
      <c r="C37" s="21" t="s">
        <v>26</v>
      </c>
      <c r="D37" s="84" t="s">
        <v>112</v>
      </c>
      <c r="E37" s="185"/>
      <c r="F37" s="91"/>
      <c r="G37" s="21" t="s">
        <v>36</v>
      </c>
      <c r="H37" s="21" t="s">
        <v>36</v>
      </c>
      <c r="I37" s="105"/>
      <c r="J37" s="226" t="s">
        <v>51</v>
      </c>
      <c r="K37" s="193" t="s">
        <v>31</v>
      </c>
      <c r="L37" s="193" t="s">
        <v>113</v>
      </c>
      <c r="M37" s="212" t="s">
        <v>32</v>
      </c>
      <c r="N37" s="146" t="s">
        <v>114</v>
      </c>
      <c r="O37" s="22">
        <v>500</v>
      </c>
      <c r="P37" s="22">
        <v>0</v>
      </c>
      <c r="Q37" s="22">
        <v>500</v>
      </c>
      <c r="R37" s="22">
        <v>0</v>
      </c>
      <c r="S37" s="22">
        <v>500</v>
      </c>
      <c r="T37" s="22"/>
      <c r="U37" s="22">
        <v>0</v>
      </c>
      <c r="V37" s="22">
        <v>0</v>
      </c>
      <c r="W37" s="154"/>
      <c r="X37" s="154"/>
      <c r="Y37" s="22"/>
      <c r="Z37" s="154"/>
      <c r="AA37" s="22">
        <v>500</v>
      </c>
      <c r="AB37" s="22"/>
      <c r="AC37" s="22">
        <v>-500</v>
      </c>
      <c r="AD37" s="22"/>
    </row>
    <row r="38" spans="1:30" x14ac:dyDescent="0.3">
      <c r="A38" s="71"/>
      <c r="B38" s="16"/>
      <c r="C38" s="21" t="s">
        <v>34</v>
      </c>
      <c r="D38" s="84" t="s">
        <v>115</v>
      </c>
      <c r="E38" s="185"/>
      <c r="F38" s="91"/>
      <c r="G38" s="21" t="s">
        <v>36</v>
      </c>
      <c r="H38" s="21" t="s">
        <v>36</v>
      </c>
      <c r="I38" s="105"/>
      <c r="J38" s="226" t="s">
        <v>51</v>
      </c>
      <c r="K38" s="193" t="s">
        <v>31</v>
      </c>
      <c r="L38" s="193" t="s">
        <v>113</v>
      </c>
      <c r="M38" s="193" t="s">
        <v>73</v>
      </c>
      <c r="N38" s="146" t="s">
        <v>116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/>
      <c r="U38" s="22">
        <v>0</v>
      </c>
      <c r="V38" s="22">
        <v>0</v>
      </c>
      <c r="W38" s="154"/>
      <c r="X38" s="154"/>
      <c r="Y38" s="22"/>
      <c r="Z38" s="154"/>
      <c r="AA38" s="22"/>
      <c r="AB38" s="22"/>
      <c r="AC38" s="22"/>
      <c r="AD38" s="22"/>
    </row>
    <row r="39" spans="1:30" x14ac:dyDescent="0.3">
      <c r="A39" s="71"/>
      <c r="B39" s="16"/>
      <c r="C39" s="21" t="s">
        <v>38</v>
      </c>
      <c r="D39" s="84" t="s">
        <v>117</v>
      </c>
      <c r="E39" s="185"/>
      <c r="F39" s="91"/>
      <c r="G39" s="21" t="s">
        <v>36</v>
      </c>
      <c r="H39" s="21" t="s">
        <v>36</v>
      </c>
      <c r="I39" s="105"/>
      <c r="J39" s="226" t="s">
        <v>51</v>
      </c>
      <c r="K39" s="193" t="s">
        <v>31</v>
      </c>
      <c r="L39" s="193" t="s">
        <v>113</v>
      </c>
      <c r="M39" s="193" t="s">
        <v>73</v>
      </c>
      <c r="N39" s="146" t="s">
        <v>118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/>
      <c r="U39" s="22">
        <v>0</v>
      </c>
      <c r="V39" s="22">
        <v>0</v>
      </c>
      <c r="W39" s="154"/>
      <c r="X39" s="154"/>
      <c r="Y39" s="22"/>
      <c r="Z39" s="154"/>
      <c r="AA39" s="22"/>
      <c r="AB39" s="22"/>
      <c r="AC39" s="22"/>
      <c r="AD39" s="22"/>
    </row>
    <row r="40" spans="1:30" x14ac:dyDescent="0.3">
      <c r="A40" s="71"/>
      <c r="B40" s="16"/>
      <c r="C40" s="21" t="s">
        <v>42</v>
      </c>
      <c r="D40" s="249" t="s">
        <v>119</v>
      </c>
      <c r="E40" s="185"/>
      <c r="F40" s="91"/>
      <c r="G40" s="21" t="s">
        <v>36</v>
      </c>
      <c r="H40" s="21" t="s">
        <v>36</v>
      </c>
      <c r="I40" s="105"/>
      <c r="J40" s="226" t="s">
        <v>51</v>
      </c>
      <c r="K40" s="193" t="s">
        <v>31</v>
      </c>
      <c r="L40" s="193" t="s">
        <v>113</v>
      </c>
      <c r="M40" s="193" t="s">
        <v>73</v>
      </c>
      <c r="N40" s="146" t="s">
        <v>120</v>
      </c>
      <c r="O40" s="22">
        <v>0</v>
      </c>
      <c r="P40" s="22">
        <v>0</v>
      </c>
      <c r="Q40" s="22">
        <v>5000</v>
      </c>
      <c r="R40" s="22">
        <v>0</v>
      </c>
      <c r="S40" s="22">
        <v>5000</v>
      </c>
      <c r="T40" s="22"/>
      <c r="U40" s="22">
        <v>0</v>
      </c>
      <c r="V40" s="22">
        <v>0</v>
      </c>
      <c r="W40" s="154"/>
      <c r="X40" s="154"/>
      <c r="Y40" s="22"/>
      <c r="Z40" s="154"/>
      <c r="AA40" s="22">
        <v>5000</v>
      </c>
      <c r="AB40" s="22"/>
      <c r="AC40" s="22">
        <v>-4339.95</v>
      </c>
      <c r="AD40" s="22"/>
    </row>
    <row r="41" spans="1:30" x14ac:dyDescent="0.3">
      <c r="A41" s="12" t="s">
        <v>121</v>
      </c>
      <c r="B41" s="13"/>
      <c r="C41" s="13"/>
      <c r="D41" s="243" t="s">
        <v>122</v>
      </c>
      <c r="E41" s="180"/>
      <c r="F41" s="87"/>
      <c r="G41" s="12"/>
      <c r="H41" s="12"/>
      <c r="I41" s="102"/>
      <c r="J41" s="198"/>
      <c r="K41" s="199"/>
      <c r="L41" s="199"/>
      <c r="M41" s="180"/>
      <c r="N41" s="14"/>
      <c r="O41" s="15">
        <f>O42+O57</f>
        <v>4000</v>
      </c>
      <c r="P41" s="15">
        <f t="shared" ref="P41:AD41" si="17">P42+P57</f>
        <v>0</v>
      </c>
      <c r="Q41" s="15">
        <f>Q42+Q57</f>
        <v>7800</v>
      </c>
      <c r="R41" s="15">
        <f>R42+R57</f>
        <v>0</v>
      </c>
      <c r="S41" s="15">
        <f>S42+S57</f>
        <v>4000</v>
      </c>
      <c r="T41" s="15">
        <f t="shared" si="17"/>
        <v>0</v>
      </c>
      <c r="U41" s="15">
        <f>U42+U57</f>
        <v>2350</v>
      </c>
      <c r="V41" s="15">
        <f t="shared" si="17"/>
        <v>0</v>
      </c>
      <c r="W41" s="152">
        <f>W42+W57</f>
        <v>1569.33</v>
      </c>
      <c r="X41" s="152">
        <f>X42+X57</f>
        <v>0</v>
      </c>
      <c r="Y41" s="15">
        <f>Y42+Y57</f>
        <v>321.08</v>
      </c>
      <c r="Z41" s="152">
        <f>Z42+Z57</f>
        <v>0</v>
      </c>
      <c r="AA41" s="15">
        <f>AA42+AA57</f>
        <v>4039.4</v>
      </c>
      <c r="AB41" s="15">
        <f t="shared" si="17"/>
        <v>0</v>
      </c>
      <c r="AC41" s="15">
        <f>AC42+AC57</f>
        <v>-2684.81</v>
      </c>
      <c r="AD41" s="15">
        <f t="shared" si="17"/>
        <v>0</v>
      </c>
    </row>
    <row r="42" spans="1:30" x14ac:dyDescent="0.3">
      <c r="A42" s="71"/>
      <c r="B42" s="17" t="s">
        <v>22</v>
      </c>
      <c r="C42" s="19"/>
      <c r="D42" s="247" t="s">
        <v>123</v>
      </c>
      <c r="E42" s="181" t="s">
        <v>124</v>
      </c>
      <c r="F42" s="93"/>
      <c r="G42" s="17"/>
      <c r="H42" s="17"/>
      <c r="I42" s="107"/>
      <c r="J42" s="218"/>
      <c r="K42" s="219"/>
      <c r="L42" s="219"/>
      <c r="M42" s="181"/>
      <c r="N42" s="19"/>
      <c r="O42" s="20">
        <f>SUM(O43:O56)</f>
        <v>3500</v>
      </c>
      <c r="P42" s="20">
        <f t="shared" ref="P42:AD42" si="18">SUM(P43:P56)</f>
        <v>0</v>
      </c>
      <c r="Q42" s="20">
        <f>SUM(Q43:Q56)</f>
        <v>6800</v>
      </c>
      <c r="R42" s="20">
        <f>SUM(R43:R56)</f>
        <v>0</v>
      </c>
      <c r="S42" s="20">
        <f>SUM(S43:S56)</f>
        <v>3500</v>
      </c>
      <c r="T42" s="20">
        <f t="shared" si="18"/>
        <v>0</v>
      </c>
      <c r="U42" s="20">
        <f>SUM(U43:U56)</f>
        <v>1800</v>
      </c>
      <c r="V42" s="20">
        <f t="shared" si="18"/>
        <v>0</v>
      </c>
      <c r="W42" s="153">
        <f>SUM(W43:W56)</f>
        <v>1569.33</v>
      </c>
      <c r="X42" s="153">
        <f>SUM(X43:X56)</f>
        <v>0</v>
      </c>
      <c r="Y42" s="20">
        <f>SUM(Y43:Y56)</f>
        <v>0</v>
      </c>
      <c r="Z42" s="153">
        <f>SUM(Z43:Z56)</f>
        <v>0</v>
      </c>
      <c r="AA42" s="20">
        <f>SUM(AA43:AA56)</f>
        <v>3284.21</v>
      </c>
      <c r="AB42" s="20">
        <f t="shared" si="18"/>
        <v>0</v>
      </c>
      <c r="AC42" s="20">
        <f t="shared" si="18"/>
        <v>-2811.86</v>
      </c>
      <c r="AD42" s="20">
        <f t="shared" si="18"/>
        <v>0</v>
      </c>
    </row>
    <row r="43" spans="1:30" x14ac:dyDescent="0.3">
      <c r="A43" s="71"/>
      <c r="B43" s="16"/>
      <c r="C43" s="21" t="s">
        <v>26</v>
      </c>
      <c r="D43" s="84" t="s">
        <v>125</v>
      </c>
      <c r="E43" s="185"/>
      <c r="F43" s="91"/>
      <c r="G43" s="21" t="s">
        <v>36</v>
      </c>
      <c r="H43" s="21" t="s">
        <v>36</v>
      </c>
      <c r="I43" s="105"/>
      <c r="J43" s="213" t="s">
        <v>32</v>
      </c>
      <c r="K43" s="214" t="s">
        <v>32</v>
      </c>
      <c r="L43" s="214" t="s">
        <v>32</v>
      </c>
      <c r="M43" s="229" t="s">
        <v>73</v>
      </c>
      <c r="N43" s="69" t="s">
        <v>126</v>
      </c>
      <c r="O43" s="22">
        <v>2500</v>
      </c>
      <c r="P43" s="22">
        <v>0</v>
      </c>
      <c r="Q43" s="22">
        <v>4000</v>
      </c>
      <c r="R43" s="22">
        <v>0</v>
      </c>
      <c r="S43" s="31">
        <v>2000</v>
      </c>
      <c r="T43" s="22"/>
      <c r="U43" s="22">
        <v>1200</v>
      </c>
      <c r="V43" s="22">
        <v>0</v>
      </c>
      <c r="W43" s="154">
        <v>1100.83</v>
      </c>
      <c r="X43" s="154"/>
      <c r="Y43" s="22"/>
      <c r="Z43" s="154"/>
      <c r="AA43" s="154">
        <v>2384.21</v>
      </c>
      <c r="AB43" s="22"/>
      <c r="AC43" s="22">
        <v>-2050</v>
      </c>
      <c r="AD43" s="22"/>
    </row>
    <row r="44" spans="1:30" x14ac:dyDescent="0.3">
      <c r="A44" s="71"/>
      <c r="B44" s="16"/>
      <c r="C44" s="21" t="s">
        <v>34</v>
      </c>
      <c r="D44" s="85" t="s">
        <v>127</v>
      </c>
      <c r="E44" s="185"/>
      <c r="F44" s="91"/>
      <c r="G44" s="21" t="s">
        <v>36</v>
      </c>
      <c r="H44" s="21" t="s">
        <v>128</v>
      </c>
      <c r="I44" s="105"/>
      <c r="J44" s="213" t="s">
        <v>32</v>
      </c>
      <c r="K44" s="214" t="s">
        <v>32</v>
      </c>
      <c r="L44" s="214" t="s">
        <v>32</v>
      </c>
      <c r="M44" s="229" t="s">
        <v>73</v>
      </c>
      <c r="N44" s="69" t="s">
        <v>129</v>
      </c>
      <c r="O44" s="22">
        <v>0</v>
      </c>
      <c r="P44" s="22">
        <v>0</v>
      </c>
      <c r="Q44" s="22">
        <v>1000</v>
      </c>
      <c r="R44" s="22">
        <v>0</v>
      </c>
      <c r="S44" s="22">
        <v>1000</v>
      </c>
      <c r="T44" s="22"/>
      <c r="U44" s="22">
        <v>100</v>
      </c>
      <c r="V44" s="22">
        <v>0</v>
      </c>
      <c r="W44" s="154"/>
      <c r="X44" s="154"/>
      <c r="Y44" s="22"/>
      <c r="Z44" s="154"/>
      <c r="AA44" s="22">
        <v>900</v>
      </c>
      <c r="AB44" s="22"/>
      <c r="AC44" s="22">
        <v>-761.86</v>
      </c>
      <c r="AD44" s="22"/>
    </row>
    <row r="45" spans="1:30" ht="28.8" x14ac:dyDescent="0.3">
      <c r="A45" s="71"/>
      <c r="B45" s="16"/>
      <c r="C45" s="21" t="s">
        <v>38</v>
      </c>
      <c r="D45" s="84" t="s">
        <v>130</v>
      </c>
      <c r="E45" s="185"/>
      <c r="F45" s="91"/>
      <c r="G45" s="21" t="s">
        <v>36</v>
      </c>
      <c r="H45" s="21" t="s">
        <v>36</v>
      </c>
      <c r="I45" s="105"/>
      <c r="J45" s="213" t="s">
        <v>32</v>
      </c>
      <c r="K45" s="214" t="s">
        <v>32</v>
      </c>
      <c r="L45" s="214" t="s">
        <v>32</v>
      </c>
      <c r="M45" s="212" t="s">
        <v>32</v>
      </c>
      <c r="N45" s="69" t="s">
        <v>131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/>
      <c r="U45" s="22">
        <v>0</v>
      </c>
      <c r="V45" s="22">
        <v>0</v>
      </c>
      <c r="W45" s="154"/>
      <c r="X45" s="154"/>
      <c r="Y45" s="22"/>
      <c r="Z45" s="154"/>
      <c r="AA45" s="22"/>
      <c r="AB45" s="22"/>
      <c r="AC45" s="22"/>
      <c r="AD45" s="22"/>
    </row>
    <row r="46" spans="1:30" x14ac:dyDescent="0.3">
      <c r="A46" s="71"/>
      <c r="B46" s="16"/>
      <c r="C46" s="21" t="s">
        <v>42</v>
      </c>
      <c r="D46" s="84" t="s">
        <v>132</v>
      </c>
      <c r="E46" s="185"/>
      <c r="F46" s="91"/>
      <c r="G46" s="21" t="s">
        <v>36</v>
      </c>
      <c r="H46" s="21" t="s">
        <v>36</v>
      </c>
      <c r="I46" s="105"/>
      <c r="J46" s="213" t="s">
        <v>32</v>
      </c>
      <c r="K46" s="214" t="s">
        <v>32</v>
      </c>
      <c r="L46" s="214" t="s">
        <v>32</v>
      </c>
      <c r="M46" s="212" t="s">
        <v>32</v>
      </c>
      <c r="N46" s="69" t="s">
        <v>133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/>
      <c r="U46" s="22">
        <v>0</v>
      </c>
      <c r="V46" s="22">
        <v>0</v>
      </c>
      <c r="W46" s="154"/>
      <c r="X46" s="154"/>
      <c r="Y46" s="22"/>
      <c r="Z46" s="154"/>
      <c r="AA46" s="22"/>
      <c r="AB46" s="22"/>
      <c r="AC46" s="22"/>
      <c r="AD46" s="22"/>
    </row>
    <row r="47" spans="1:30" x14ac:dyDescent="0.3">
      <c r="A47" s="71"/>
      <c r="B47" s="16"/>
      <c r="C47" s="21" t="s">
        <v>134</v>
      </c>
      <c r="D47" s="84" t="s">
        <v>135</v>
      </c>
      <c r="E47" s="185"/>
      <c r="F47" s="91"/>
      <c r="G47" s="21" t="s">
        <v>36</v>
      </c>
      <c r="H47" s="21" t="s">
        <v>36</v>
      </c>
      <c r="I47" s="105"/>
      <c r="J47" s="193" t="s">
        <v>31</v>
      </c>
      <c r="K47" s="193" t="s">
        <v>31</v>
      </c>
      <c r="L47" s="193" t="s">
        <v>31</v>
      </c>
      <c r="M47" s="212" t="s">
        <v>32</v>
      </c>
      <c r="N47" s="69" t="s">
        <v>136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/>
      <c r="U47" s="22">
        <v>0</v>
      </c>
      <c r="V47" s="22">
        <v>0</v>
      </c>
      <c r="W47" s="154"/>
      <c r="X47" s="154"/>
      <c r="Y47" s="22"/>
      <c r="Z47" s="154"/>
      <c r="AA47" s="22"/>
      <c r="AB47" s="22"/>
      <c r="AC47" s="22"/>
      <c r="AD47" s="22"/>
    </row>
    <row r="48" spans="1:30" x14ac:dyDescent="0.3">
      <c r="A48" s="71"/>
      <c r="B48" s="16"/>
      <c r="C48" s="21" t="s">
        <v>137</v>
      </c>
      <c r="D48" s="84" t="s">
        <v>138</v>
      </c>
      <c r="E48" s="185"/>
      <c r="F48" s="91"/>
      <c r="G48" s="21" t="s">
        <v>36</v>
      </c>
      <c r="H48" s="21" t="s">
        <v>36</v>
      </c>
      <c r="I48" s="105"/>
      <c r="J48" s="213" t="s">
        <v>32</v>
      </c>
      <c r="K48" s="214" t="s">
        <v>32</v>
      </c>
      <c r="L48" s="214" t="s">
        <v>32</v>
      </c>
      <c r="M48" s="212" t="s">
        <v>32</v>
      </c>
      <c r="N48" s="69" t="s">
        <v>139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/>
      <c r="U48" s="22">
        <v>0</v>
      </c>
      <c r="V48" s="22">
        <v>0</v>
      </c>
      <c r="W48" s="154"/>
      <c r="X48" s="154"/>
      <c r="Y48" s="22"/>
      <c r="Z48" s="154"/>
      <c r="AA48" s="22"/>
      <c r="AB48" s="22"/>
      <c r="AC48" s="22"/>
      <c r="AD48" s="22"/>
    </row>
    <row r="49" spans="1:30" x14ac:dyDescent="0.3">
      <c r="A49" s="71"/>
      <c r="B49" s="16"/>
      <c r="C49" s="21" t="s">
        <v>140</v>
      </c>
      <c r="D49" s="84" t="s">
        <v>141</v>
      </c>
      <c r="E49" s="185"/>
      <c r="F49" s="91"/>
      <c r="G49" s="21" t="s">
        <v>36</v>
      </c>
      <c r="H49" s="21" t="s">
        <v>36</v>
      </c>
      <c r="I49" s="105"/>
      <c r="J49" s="213" t="s">
        <v>32</v>
      </c>
      <c r="K49" s="214" t="s">
        <v>32</v>
      </c>
      <c r="L49" s="214" t="s">
        <v>32</v>
      </c>
      <c r="M49" s="212" t="s">
        <v>32</v>
      </c>
      <c r="N49" s="69" t="s">
        <v>142</v>
      </c>
      <c r="O49" s="22">
        <v>1000</v>
      </c>
      <c r="P49" s="22">
        <v>0</v>
      </c>
      <c r="Q49" s="22">
        <v>1000</v>
      </c>
      <c r="R49" s="22">
        <v>0</v>
      </c>
      <c r="S49" s="22">
        <v>500</v>
      </c>
      <c r="T49" s="22"/>
      <c r="U49" s="22">
        <v>500</v>
      </c>
      <c r="V49" s="22">
        <v>0</v>
      </c>
      <c r="W49" s="154"/>
      <c r="X49" s="154"/>
      <c r="Y49" s="22"/>
      <c r="Z49" s="154"/>
      <c r="AA49" s="22"/>
      <c r="AB49" s="22"/>
      <c r="AC49" s="22"/>
      <c r="AD49" s="22"/>
    </row>
    <row r="50" spans="1:30" x14ac:dyDescent="0.3">
      <c r="A50" s="71"/>
      <c r="B50" s="16"/>
      <c r="C50" s="21" t="s">
        <v>143</v>
      </c>
      <c r="D50" s="84" t="s">
        <v>144</v>
      </c>
      <c r="E50" s="185"/>
      <c r="F50" s="91"/>
      <c r="G50" s="21" t="s">
        <v>36</v>
      </c>
      <c r="H50" s="21" t="s">
        <v>36</v>
      </c>
      <c r="I50" s="105"/>
      <c r="J50" s="213" t="s">
        <v>32</v>
      </c>
      <c r="K50" s="214" t="s">
        <v>32</v>
      </c>
      <c r="L50" s="214" t="s">
        <v>32</v>
      </c>
      <c r="M50" s="212" t="s">
        <v>32</v>
      </c>
      <c r="N50" s="69" t="s">
        <v>145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/>
      <c r="U50" s="22">
        <v>0</v>
      </c>
      <c r="V50" s="22">
        <v>0</v>
      </c>
      <c r="W50" s="154"/>
      <c r="X50" s="154"/>
      <c r="Y50" s="22"/>
      <c r="Z50" s="154"/>
      <c r="AA50" s="22"/>
      <c r="AB50" s="22"/>
      <c r="AC50" s="22"/>
      <c r="AD50" s="22"/>
    </row>
    <row r="51" spans="1:30" x14ac:dyDescent="0.3">
      <c r="A51" s="71"/>
      <c r="B51" s="16"/>
      <c r="C51" s="21" t="s">
        <v>146</v>
      </c>
      <c r="D51" s="84" t="s">
        <v>147</v>
      </c>
      <c r="E51" s="185"/>
      <c r="F51" s="91"/>
      <c r="G51" s="21" t="s">
        <v>36</v>
      </c>
      <c r="H51" s="21" t="s">
        <v>36</v>
      </c>
      <c r="I51" s="105"/>
      <c r="J51" s="213" t="s">
        <v>32</v>
      </c>
      <c r="K51" s="214" t="s">
        <v>32</v>
      </c>
      <c r="L51" s="214" t="s">
        <v>32</v>
      </c>
      <c r="M51" s="212" t="s">
        <v>32</v>
      </c>
      <c r="N51" s="69" t="s">
        <v>148</v>
      </c>
      <c r="O51" s="22">
        <v>0</v>
      </c>
      <c r="P51" s="22">
        <v>0</v>
      </c>
      <c r="Q51" s="22">
        <v>500</v>
      </c>
      <c r="R51" s="22">
        <v>0</v>
      </c>
      <c r="S51" s="22">
        <v>0</v>
      </c>
      <c r="T51" s="22"/>
      <c r="U51" s="22">
        <v>0</v>
      </c>
      <c r="V51" s="22">
        <v>0</v>
      </c>
      <c r="W51" s="154">
        <v>468.5</v>
      </c>
      <c r="X51" s="154"/>
      <c r="Y51" s="22"/>
      <c r="Z51" s="154"/>
      <c r="AA51" s="22"/>
      <c r="AB51" s="22"/>
      <c r="AC51" s="22"/>
      <c r="AD51" s="22"/>
    </row>
    <row r="52" spans="1:30" x14ac:dyDescent="0.3">
      <c r="A52" s="71"/>
      <c r="B52" s="16"/>
      <c r="C52" s="21" t="s">
        <v>149</v>
      </c>
      <c r="D52" s="84" t="s">
        <v>150</v>
      </c>
      <c r="E52" s="185"/>
      <c r="F52" s="91"/>
      <c r="G52" s="21" t="s">
        <v>36</v>
      </c>
      <c r="H52" s="21" t="s">
        <v>36</v>
      </c>
      <c r="I52" s="105"/>
      <c r="J52" s="193" t="s">
        <v>31</v>
      </c>
      <c r="K52" s="193" t="s">
        <v>31</v>
      </c>
      <c r="L52" s="193" t="s">
        <v>31</v>
      </c>
      <c r="M52" s="229" t="s">
        <v>73</v>
      </c>
      <c r="N52" s="69" t="s">
        <v>151</v>
      </c>
      <c r="O52" s="22">
        <v>0</v>
      </c>
      <c r="P52" s="22">
        <v>0</v>
      </c>
      <c r="Q52" s="22">
        <v>300</v>
      </c>
      <c r="R52" s="22">
        <v>0</v>
      </c>
      <c r="S52" s="22">
        <v>0</v>
      </c>
      <c r="T52" s="22"/>
      <c r="U52" s="22">
        <v>0</v>
      </c>
      <c r="V52" s="22">
        <v>0</v>
      </c>
      <c r="W52" s="154"/>
      <c r="X52" s="154"/>
      <c r="Y52" s="22"/>
      <c r="Z52" s="154"/>
      <c r="AA52" s="22"/>
      <c r="AB52" s="22"/>
      <c r="AC52" s="22"/>
      <c r="AD52" s="22"/>
    </row>
    <row r="53" spans="1:30" x14ac:dyDescent="0.3">
      <c r="A53" s="71"/>
      <c r="B53" s="16"/>
      <c r="C53" s="21" t="s">
        <v>152</v>
      </c>
      <c r="D53" s="84" t="s">
        <v>153</v>
      </c>
      <c r="E53" s="185"/>
      <c r="F53" s="91"/>
      <c r="G53" s="21" t="s">
        <v>36</v>
      </c>
      <c r="H53" s="21" t="s">
        <v>36</v>
      </c>
      <c r="I53" s="105"/>
      <c r="J53" s="193" t="s">
        <v>31</v>
      </c>
      <c r="K53" s="193" t="s">
        <v>31</v>
      </c>
      <c r="L53" s="193" t="s">
        <v>31</v>
      </c>
      <c r="M53" s="229" t="s">
        <v>73</v>
      </c>
      <c r="N53" s="69" t="s">
        <v>154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/>
      <c r="U53" s="22">
        <v>0</v>
      </c>
      <c r="V53" s="22">
        <v>0</v>
      </c>
      <c r="W53" s="154"/>
      <c r="X53" s="154"/>
      <c r="Y53" s="22"/>
      <c r="Z53" s="154"/>
      <c r="AA53" s="22"/>
      <c r="AB53" s="22"/>
      <c r="AC53" s="22"/>
      <c r="AD53" s="22"/>
    </row>
    <row r="54" spans="1:30" x14ac:dyDescent="0.3">
      <c r="A54" s="71"/>
      <c r="B54" s="16"/>
      <c r="C54" s="21" t="s">
        <v>155</v>
      </c>
      <c r="D54" s="84" t="s">
        <v>156</v>
      </c>
      <c r="E54" s="185"/>
      <c r="F54" s="91"/>
      <c r="G54" s="21" t="s">
        <v>36</v>
      </c>
      <c r="H54" s="21" t="s">
        <v>36</v>
      </c>
      <c r="I54" s="105"/>
      <c r="J54" s="226" t="s">
        <v>51</v>
      </c>
      <c r="K54" s="193" t="s">
        <v>31</v>
      </c>
      <c r="L54" s="193" t="s">
        <v>31</v>
      </c>
      <c r="M54" s="229" t="s">
        <v>73</v>
      </c>
      <c r="N54" s="69" t="s">
        <v>157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/>
      <c r="U54" s="22">
        <v>0</v>
      </c>
      <c r="V54" s="22">
        <v>0</v>
      </c>
      <c r="W54" s="154"/>
      <c r="X54" s="154"/>
      <c r="Y54" s="22"/>
      <c r="Z54" s="154"/>
      <c r="AA54" s="22"/>
      <c r="AB54" s="22"/>
      <c r="AC54" s="22"/>
      <c r="AD54" s="22"/>
    </row>
    <row r="55" spans="1:30" ht="28.8" x14ac:dyDescent="0.3">
      <c r="A55" s="71"/>
      <c r="B55" s="16"/>
      <c r="C55" s="21" t="s">
        <v>158</v>
      </c>
      <c r="D55" s="84" t="s">
        <v>159</v>
      </c>
      <c r="E55" s="185"/>
      <c r="F55" s="91"/>
      <c r="G55" s="21" t="s">
        <v>36</v>
      </c>
      <c r="H55" s="21" t="s">
        <v>36</v>
      </c>
      <c r="I55" s="105"/>
      <c r="J55" s="213" t="s">
        <v>32</v>
      </c>
      <c r="K55" s="214" t="s">
        <v>32</v>
      </c>
      <c r="L55" s="214" t="s">
        <v>32</v>
      </c>
      <c r="M55" s="214" t="s">
        <v>32</v>
      </c>
      <c r="N55" s="69" t="s">
        <v>160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/>
      <c r="U55" s="22">
        <v>0</v>
      </c>
      <c r="V55" s="22">
        <v>0</v>
      </c>
      <c r="W55" s="154"/>
      <c r="X55" s="154"/>
      <c r="Y55" s="22"/>
      <c r="Z55" s="154"/>
      <c r="AA55" s="22"/>
      <c r="AB55" s="22"/>
      <c r="AC55" s="22"/>
      <c r="AD55" s="22"/>
    </row>
    <row r="56" spans="1:30" ht="28.8" x14ac:dyDescent="0.3">
      <c r="A56" s="71"/>
      <c r="B56" s="16"/>
      <c r="C56" s="21" t="s">
        <v>161</v>
      </c>
      <c r="D56" s="84" t="s">
        <v>162</v>
      </c>
      <c r="E56" s="185"/>
      <c r="F56" s="91"/>
      <c r="G56" s="21" t="s">
        <v>36</v>
      </c>
      <c r="H56" s="21" t="s">
        <v>36</v>
      </c>
      <c r="I56" s="105"/>
      <c r="J56" s="213" t="s">
        <v>32</v>
      </c>
      <c r="K56" s="214" t="s">
        <v>32</v>
      </c>
      <c r="L56" s="214" t="s">
        <v>32</v>
      </c>
      <c r="M56" s="214" t="s">
        <v>32</v>
      </c>
      <c r="N56" s="69" t="s">
        <v>163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/>
      <c r="U56" s="22">
        <v>0</v>
      </c>
      <c r="V56" s="22">
        <v>0</v>
      </c>
      <c r="W56" s="154"/>
      <c r="X56" s="154"/>
      <c r="Y56" s="22"/>
      <c r="Z56" s="154"/>
      <c r="AA56" s="22"/>
      <c r="AB56" s="22"/>
      <c r="AC56" s="22"/>
      <c r="AD56" s="22"/>
    </row>
    <row r="57" spans="1:30" x14ac:dyDescent="0.3">
      <c r="A57" s="71"/>
      <c r="B57" s="17" t="s">
        <v>46</v>
      </c>
      <c r="C57" s="19"/>
      <c r="D57" s="247" t="s">
        <v>164</v>
      </c>
      <c r="E57" s="181" t="s">
        <v>165</v>
      </c>
      <c r="F57" s="93"/>
      <c r="G57" s="17"/>
      <c r="H57" s="17"/>
      <c r="I57" s="107"/>
      <c r="J57" s="218"/>
      <c r="K57" s="219"/>
      <c r="L57" s="219"/>
      <c r="M57" s="181"/>
      <c r="N57" s="19"/>
      <c r="O57" s="20">
        <f>SUM(O58:O65)</f>
        <v>500</v>
      </c>
      <c r="P57" s="20">
        <f t="shared" ref="P57:AD57" si="19">SUM(P58:P65)</f>
        <v>0</v>
      </c>
      <c r="Q57" s="20">
        <f>SUM(Q58:Q65)</f>
        <v>1000</v>
      </c>
      <c r="R57" s="20">
        <f>SUM(R58:R65)</f>
        <v>0</v>
      </c>
      <c r="S57" s="20">
        <f>SUM(S58:S65)</f>
        <v>500</v>
      </c>
      <c r="T57" s="20">
        <f t="shared" si="19"/>
        <v>0</v>
      </c>
      <c r="U57" s="20">
        <f t="shared" si="19"/>
        <v>550</v>
      </c>
      <c r="V57" s="20">
        <f t="shared" si="19"/>
        <v>0</v>
      </c>
      <c r="W57" s="153">
        <f>SUM(W58:W65)</f>
        <v>0</v>
      </c>
      <c r="X57" s="153">
        <f>SUM(X58:X65)</f>
        <v>0</v>
      </c>
      <c r="Y57" s="20">
        <f>SUM(Y58:Y65)</f>
        <v>321.08</v>
      </c>
      <c r="Z57" s="153">
        <f>SUM(Z58:Z65)</f>
        <v>0</v>
      </c>
      <c r="AA57" s="20">
        <f>SUM(AA58:AA65)</f>
        <v>755.19</v>
      </c>
      <c r="AB57" s="20">
        <f t="shared" si="19"/>
        <v>0</v>
      </c>
      <c r="AC57" s="20">
        <f t="shared" si="19"/>
        <v>127.05000000000001</v>
      </c>
      <c r="AD57" s="20">
        <f t="shared" si="19"/>
        <v>0</v>
      </c>
    </row>
    <row r="58" spans="1:30" ht="28.8" x14ac:dyDescent="0.3">
      <c r="A58" s="71"/>
      <c r="B58" s="16"/>
      <c r="C58" s="21" t="s">
        <v>26</v>
      </c>
      <c r="D58" s="84" t="s">
        <v>166</v>
      </c>
      <c r="E58" s="185"/>
      <c r="F58" s="91"/>
      <c r="G58" s="21" t="s">
        <v>25</v>
      </c>
      <c r="H58" s="21" t="s">
        <v>25</v>
      </c>
      <c r="I58" s="105"/>
      <c r="J58" s="193" t="s">
        <v>31</v>
      </c>
      <c r="K58" s="214" t="s">
        <v>32</v>
      </c>
      <c r="L58" s="214" t="s">
        <v>32</v>
      </c>
      <c r="M58" s="214" t="s">
        <v>32</v>
      </c>
      <c r="N58" s="69" t="s">
        <v>167</v>
      </c>
      <c r="O58" s="22">
        <v>0</v>
      </c>
      <c r="P58" s="22">
        <v>0</v>
      </c>
      <c r="Q58" s="22">
        <v>0</v>
      </c>
      <c r="R58" s="22">
        <v>0</v>
      </c>
      <c r="S58" s="22">
        <v>500</v>
      </c>
      <c r="T58" s="22"/>
      <c r="U58" s="22">
        <v>550</v>
      </c>
      <c r="V58" s="22">
        <v>0</v>
      </c>
      <c r="W58" s="154"/>
      <c r="X58" s="154"/>
      <c r="Y58" s="22">
        <v>321.08</v>
      </c>
      <c r="Z58" s="154"/>
      <c r="AA58" s="22">
        <v>555.19000000000005</v>
      </c>
      <c r="AB58" s="22"/>
      <c r="AC58" s="22">
        <v>327.05</v>
      </c>
      <c r="AD58" s="22"/>
    </row>
    <row r="59" spans="1:30" x14ac:dyDescent="0.3">
      <c r="A59" s="71"/>
      <c r="B59" s="16"/>
      <c r="C59" s="21" t="s">
        <v>34</v>
      </c>
      <c r="D59" s="84" t="s">
        <v>168</v>
      </c>
      <c r="E59" s="185"/>
      <c r="F59" s="91"/>
      <c r="G59" s="21" t="s">
        <v>36</v>
      </c>
      <c r="H59" s="21" t="s">
        <v>36</v>
      </c>
      <c r="I59" s="105"/>
      <c r="J59" s="214" t="s">
        <v>32</v>
      </c>
      <c r="K59" s="214" t="s">
        <v>32</v>
      </c>
      <c r="L59" s="214" t="s">
        <v>32</v>
      </c>
      <c r="M59" s="214" t="s">
        <v>32</v>
      </c>
      <c r="N59" s="69" t="s">
        <v>169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/>
      <c r="U59" s="22">
        <v>0</v>
      </c>
      <c r="V59" s="22">
        <v>0</v>
      </c>
      <c r="W59" s="154"/>
      <c r="X59" s="154"/>
      <c r="Y59" s="22"/>
      <c r="Z59" s="154"/>
      <c r="AA59" s="22"/>
      <c r="AB59" s="22"/>
      <c r="AC59" s="22"/>
      <c r="AD59" s="22"/>
    </row>
    <row r="60" spans="1:30" ht="28.8" x14ac:dyDescent="0.3">
      <c r="A60" s="71"/>
      <c r="B60" s="16"/>
      <c r="C60" s="21" t="s">
        <v>38</v>
      </c>
      <c r="D60" s="84" t="s">
        <v>170</v>
      </c>
      <c r="E60" s="185"/>
      <c r="F60" s="91"/>
      <c r="G60" s="21" t="s">
        <v>36</v>
      </c>
      <c r="H60" s="21" t="s">
        <v>36</v>
      </c>
      <c r="I60" s="105"/>
      <c r="J60" s="214" t="s">
        <v>32</v>
      </c>
      <c r="K60" s="214" t="s">
        <v>32</v>
      </c>
      <c r="L60" s="214" t="s">
        <v>32</v>
      </c>
      <c r="M60" s="214" t="s">
        <v>32</v>
      </c>
      <c r="N60" s="69" t="s">
        <v>171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/>
      <c r="U60" s="22">
        <v>0</v>
      </c>
      <c r="V60" s="22">
        <v>0</v>
      </c>
      <c r="W60" s="154"/>
      <c r="X60" s="154"/>
      <c r="Y60" s="22"/>
      <c r="Z60" s="154"/>
      <c r="AA60" s="22"/>
      <c r="AB60" s="22"/>
      <c r="AC60" s="22"/>
      <c r="AD60" s="22"/>
    </row>
    <row r="61" spans="1:30" x14ac:dyDescent="0.3">
      <c r="A61" s="71"/>
      <c r="B61" s="16"/>
      <c r="C61" s="21" t="s">
        <v>42</v>
      </c>
      <c r="D61" s="84" t="s">
        <v>172</v>
      </c>
      <c r="E61" s="185"/>
      <c r="F61" s="91"/>
      <c r="G61" s="21" t="s">
        <v>36</v>
      </c>
      <c r="H61" s="21" t="s">
        <v>36</v>
      </c>
      <c r="I61" s="105"/>
      <c r="J61" s="214" t="s">
        <v>32</v>
      </c>
      <c r="K61" s="214" t="s">
        <v>32</v>
      </c>
      <c r="L61" s="214" t="s">
        <v>32</v>
      </c>
      <c r="M61" s="229" t="s">
        <v>73</v>
      </c>
      <c r="N61" s="69" t="s">
        <v>173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/>
      <c r="U61" s="22">
        <v>0</v>
      </c>
      <c r="V61" s="22">
        <v>0</v>
      </c>
      <c r="W61" s="154"/>
      <c r="X61" s="154"/>
      <c r="Y61" s="22"/>
      <c r="Z61" s="154"/>
      <c r="AA61" s="22"/>
      <c r="AB61" s="22"/>
      <c r="AC61" s="22"/>
      <c r="AD61" s="22"/>
    </row>
    <row r="62" spans="1:30" x14ac:dyDescent="0.3">
      <c r="A62" s="71"/>
      <c r="B62" s="16"/>
      <c r="C62" s="21" t="s">
        <v>134</v>
      </c>
      <c r="D62" s="84" t="s">
        <v>174</v>
      </c>
      <c r="E62" s="185"/>
      <c r="F62" s="91"/>
      <c r="G62" s="21" t="s">
        <v>36</v>
      </c>
      <c r="H62" s="21" t="s">
        <v>36</v>
      </c>
      <c r="I62" s="105"/>
      <c r="J62" s="193" t="s">
        <v>31</v>
      </c>
      <c r="K62" s="193" t="s">
        <v>31</v>
      </c>
      <c r="L62" s="193" t="s">
        <v>31</v>
      </c>
      <c r="M62" s="229" t="s">
        <v>73</v>
      </c>
      <c r="N62" s="69" t="s">
        <v>175</v>
      </c>
      <c r="O62" s="22">
        <v>300</v>
      </c>
      <c r="P62" s="22">
        <v>0</v>
      </c>
      <c r="Q62" s="22">
        <v>0</v>
      </c>
      <c r="R62" s="22">
        <v>0</v>
      </c>
      <c r="S62" s="22">
        <v>0</v>
      </c>
      <c r="T62" s="22"/>
      <c r="U62" s="22">
        <v>0</v>
      </c>
      <c r="V62" s="22">
        <v>0</v>
      </c>
      <c r="W62" s="154"/>
      <c r="X62" s="154"/>
      <c r="Y62" s="22"/>
      <c r="Z62" s="154"/>
      <c r="AA62" s="22"/>
      <c r="AB62" s="22"/>
      <c r="AC62" s="22"/>
      <c r="AD62" s="22"/>
    </row>
    <row r="63" spans="1:30" ht="28.8" x14ac:dyDescent="0.3">
      <c r="A63" s="71"/>
      <c r="B63" s="16"/>
      <c r="C63" s="21" t="s">
        <v>137</v>
      </c>
      <c r="D63" s="84" t="s">
        <v>176</v>
      </c>
      <c r="E63" s="185"/>
      <c r="F63" s="91"/>
      <c r="G63" s="21" t="s">
        <v>36</v>
      </c>
      <c r="H63" s="21" t="s">
        <v>36</v>
      </c>
      <c r="I63" s="105"/>
      <c r="J63" s="193" t="s">
        <v>31</v>
      </c>
      <c r="K63" s="193" t="s">
        <v>31</v>
      </c>
      <c r="L63" s="193" t="s">
        <v>31</v>
      </c>
      <c r="M63" s="229" t="s">
        <v>73</v>
      </c>
      <c r="N63" s="69" t="s">
        <v>177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/>
      <c r="U63" s="22">
        <v>0</v>
      </c>
      <c r="V63" s="22">
        <v>0</v>
      </c>
      <c r="W63" s="154"/>
      <c r="X63" s="154"/>
      <c r="Y63" s="22"/>
      <c r="Z63" s="154"/>
      <c r="AA63" s="22"/>
      <c r="AB63" s="22"/>
      <c r="AC63" s="22"/>
      <c r="AD63" s="22"/>
    </row>
    <row r="64" spans="1:30" x14ac:dyDescent="0.3">
      <c r="A64" s="71"/>
      <c r="B64" s="16"/>
      <c r="C64" s="21" t="s">
        <v>140</v>
      </c>
      <c r="D64" s="84" t="s">
        <v>178</v>
      </c>
      <c r="E64" s="185"/>
      <c r="F64" s="91"/>
      <c r="G64" s="21" t="s">
        <v>36</v>
      </c>
      <c r="H64" s="21" t="s">
        <v>36</v>
      </c>
      <c r="I64" s="105"/>
      <c r="J64" s="226" t="s">
        <v>51</v>
      </c>
      <c r="K64" s="193" t="s">
        <v>31</v>
      </c>
      <c r="L64" s="214" t="s">
        <v>32</v>
      </c>
      <c r="M64" s="212" t="s">
        <v>32</v>
      </c>
      <c r="N64" s="69" t="s">
        <v>179</v>
      </c>
      <c r="O64" s="22">
        <v>200</v>
      </c>
      <c r="P64" s="22">
        <v>0</v>
      </c>
      <c r="Q64" s="22">
        <v>1000</v>
      </c>
      <c r="R64" s="22">
        <v>0</v>
      </c>
      <c r="S64" s="22">
        <v>0</v>
      </c>
      <c r="T64" s="22"/>
      <c r="U64" s="22">
        <v>0</v>
      </c>
      <c r="V64" s="22">
        <v>0</v>
      </c>
      <c r="W64" s="154"/>
      <c r="X64" s="154"/>
      <c r="Y64" s="22"/>
      <c r="Z64" s="154"/>
      <c r="AA64" s="22">
        <v>200</v>
      </c>
      <c r="AB64" s="22"/>
      <c r="AC64" s="22">
        <v>-200</v>
      </c>
      <c r="AD64" s="22"/>
    </row>
    <row r="65" spans="1:31" x14ac:dyDescent="0.3">
      <c r="A65" s="71"/>
      <c r="B65" s="16"/>
      <c r="C65" s="21" t="s">
        <v>143</v>
      </c>
      <c r="D65" s="84" t="s">
        <v>180</v>
      </c>
      <c r="E65" s="185"/>
      <c r="F65" s="91"/>
      <c r="G65" s="21"/>
      <c r="H65" s="21"/>
      <c r="I65" s="105"/>
      <c r="J65" s="222"/>
      <c r="K65" s="230"/>
      <c r="L65" s="230"/>
      <c r="M65" s="185" t="s">
        <v>181</v>
      </c>
      <c r="N65" s="69" t="s">
        <v>182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/>
      <c r="U65" s="22">
        <v>0</v>
      </c>
      <c r="V65" s="22">
        <v>0</v>
      </c>
      <c r="W65" s="154"/>
      <c r="X65" s="154"/>
      <c r="Y65" s="22"/>
      <c r="Z65" s="154"/>
      <c r="AA65" s="22"/>
      <c r="AB65" s="22"/>
      <c r="AC65" s="22"/>
      <c r="AD65" s="22"/>
    </row>
    <row r="66" spans="1:31" x14ac:dyDescent="0.3">
      <c r="A66" s="270" t="s">
        <v>183</v>
      </c>
      <c r="B66" s="271"/>
      <c r="C66" s="271"/>
      <c r="D66" s="271"/>
      <c r="E66" s="271"/>
      <c r="F66" s="271"/>
      <c r="G66" s="271"/>
      <c r="H66" s="271"/>
      <c r="I66" s="271"/>
      <c r="J66" s="271"/>
      <c r="K66" s="271"/>
      <c r="L66" s="271"/>
      <c r="M66" s="271"/>
      <c r="N66" s="271"/>
      <c r="O66" s="271"/>
      <c r="P66" s="271"/>
      <c r="Q66" s="271"/>
      <c r="R66" s="271"/>
      <c r="S66" s="271"/>
      <c r="T66" s="271"/>
      <c r="U66" s="271"/>
      <c r="V66" s="271"/>
      <c r="W66" s="271"/>
      <c r="X66" s="271"/>
      <c r="Y66" s="271"/>
      <c r="Z66" s="271"/>
      <c r="AA66" s="271"/>
      <c r="AB66" s="271"/>
      <c r="AC66" s="271"/>
      <c r="AD66" s="272"/>
    </row>
    <row r="67" spans="1:31" x14ac:dyDescent="0.3">
      <c r="A67" s="12" t="s">
        <v>184</v>
      </c>
      <c r="B67" s="13"/>
      <c r="C67" s="13"/>
      <c r="D67" s="243" t="s">
        <v>185</v>
      </c>
      <c r="E67" s="180"/>
      <c r="F67" s="87"/>
      <c r="G67" s="12"/>
      <c r="H67" s="12"/>
      <c r="I67" s="102"/>
      <c r="J67" s="198"/>
      <c r="K67" s="199"/>
      <c r="L67" s="199"/>
      <c r="M67" s="180"/>
      <c r="N67" s="14"/>
      <c r="O67" s="15">
        <f>O68+O72+O80+O83+O88</f>
        <v>16750</v>
      </c>
      <c r="P67" s="64">
        <f>P68+P72+P80+P83+P88</f>
        <v>0</v>
      </c>
      <c r="Q67" s="15">
        <f>Q68+Q72+Q80+Q83+Q88</f>
        <v>36060</v>
      </c>
      <c r="R67" s="15">
        <f>R68+R72+R80+R83+R88</f>
        <v>8694.4</v>
      </c>
      <c r="S67" s="15">
        <f>S68+S72+S80+S83+S88</f>
        <v>30240</v>
      </c>
      <c r="T67" s="15">
        <f t="shared" ref="T67:AD67" si="20">T68+T72+T80+T83</f>
        <v>0</v>
      </c>
      <c r="U67" s="15">
        <f t="shared" ref="U67:Z67" si="21">U68+U72+U80+U83+U88</f>
        <v>18190</v>
      </c>
      <c r="V67" s="15">
        <f t="shared" si="21"/>
        <v>0</v>
      </c>
      <c r="W67" s="152">
        <f>W68+W72+W80+W83+W88</f>
        <v>14542.69</v>
      </c>
      <c r="X67" s="152">
        <f t="shared" si="21"/>
        <v>122.5</v>
      </c>
      <c r="Y67" s="15">
        <f t="shared" si="21"/>
        <v>27650.370000000003</v>
      </c>
      <c r="Z67" s="152">
        <f t="shared" si="21"/>
        <v>4811.82</v>
      </c>
      <c r="AA67" s="15">
        <f>AA68+AA72+AA80+AA83+AA88</f>
        <v>16951.22</v>
      </c>
      <c r="AB67" s="15">
        <f t="shared" si="20"/>
        <v>0</v>
      </c>
      <c r="AC67" s="15">
        <f>AC68+AC72+AC80+AC83+AC88</f>
        <v>9943.77</v>
      </c>
      <c r="AD67" s="15">
        <f t="shared" si="20"/>
        <v>0</v>
      </c>
    </row>
    <row r="68" spans="1:31" x14ac:dyDescent="0.3">
      <c r="A68" s="71"/>
      <c r="B68" s="17" t="s">
        <v>22</v>
      </c>
      <c r="C68" s="19"/>
      <c r="D68" s="247" t="s">
        <v>186</v>
      </c>
      <c r="E68" s="181" t="s">
        <v>187</v>
      </c>
      <c r="F68" s="93"/>
      <c r="G68" s="17"/>
      <c r="H68" s="17"/>
      <c r="I68" s="107"/>
      <c r="J68" s="218"/>
      <c r="K68" s="219"/>
      <c r="L68" s="219"/>
      <c r="M68" s="181"/>
      <c r="N68" s="19"/>
      <c r="O68" s="20">
        <f>SUM(O69:O71)</f>
        <v>500</v>
      </c>
      <c r="P68" s="61">
        <f t="shared" ref="P68:AD68" si="22">SUM(P69:P71)</f>
        <v>0</v>
      </c>
      <c r="Q68" s="20">
        <f>SUM(Q69:Q71)</f>
        <v>500</v>
      </c>
      <c r="R68" s="20">
        <f>SUM(R69:R71)</f>
        <v>0</v>
      </c>
      <c r="S68" s="20">
        <f>SUM(S69:S71)</f>
        <v>0</v>
      </c>
      <c r="T68" s="20">
        <f t="shared" si="22"/>
        <v>0</v>
      </c>
      <c r="U68" s="20">
        <f t="shared" si="22"/>
        <v>0</v>
      </c>
      <c r="V68" s="20">
        <f t="shared" si="22"/>
        <v>0</v>
      </c>
      <c r="W68" s="153">
        <f t="shared" si="22"/>
        <v>0</v>
      </c>
      <c r="X68" s="153">
        <f>SUM(X69:X71)</f>
        <v>0</v>
      </c>
      <c r="Y68" s="20">
        <f>SUM(Y69:Y71)</f>
        <v>0</v>
      </c>
      <c r="Z68" s="153">
        <f>SUM(Z69:Z71)</f>
        <v>0</v>
      </c>
      <c r="AA68" s="20">
        <f>SUM(AA69:AA71)</f>
        <v>0</v>
      </c>
      <c r="AB68" s="20">
        <f t="shared" si="22"/>
        <v>0</v>
      </c>
      <c r="AC68" s="20">
        <f t="shared" si="22"/>
        <v>0</v>
      </c>
      <c r="AD68" s="20">
        <f t="shared" si="22"/>
        <v>0</v>
      </c>
    </row>
    <row r="69" spans="1:31" x14ac:dyDescent="0.3">
      <c r="A69" s="71"/>
      <c r="B69" s="16"/>
      <c r="C69" s="21" t="s">
        <v>26</v>
      </c>
      <c r="D69" s="84" t="s">
        <v>188</v>
      </c>
      <c r="E69" s="185"/>
      <c r="F69" s="91"/>
      <c r="G69" s="21" t="s">
        <v>36</v>
      </c>
      <c r="H69" s="21" t="s">
        <v>36</v>
      </c>
      <c r="I69" s="105"/>
      <c r="J69" s="193" t="s">
        <v>31</v>
      </c>
      <c r="K69" s="193" t="s">
        <v>31</v>
      </c>
      <c r="L69" s="193" t="s">
        <v>31</v>
      </c>
      <c r="M69" s="229" t="s">
        <v>73</v>
      </c>
      <c r="N69" s="21" t="s">
        <v>189</v>
      </c>
      <c r="O69" s="22">
        <v>0</v>
      </c>
      <c r="P69" s="62">
        <v>0</v>
      </c>
      <c r="Q69" s="22">
        <v>0</v>
      </c>
      <c r="R69" s="22">
        <v>0</v>
      </c>
      <c r="S69" s="22">
        <v>0</v>
      </c>
      <c r="T69" s="22"/>
      <c r="U69" s="22">
        <v>0</v>
      </c>
      <c r="V69" s="22">
        <v>0</v>
      </c>
      <c r="W69" s="154"/>
      <c r="X69" s="154"/>
      <c r="Y69" s="22"/>
      <c r="Z69" s="154"/>
      <c r="AA69" s="22"/>
      <c r="AB69" s="22"/>
      <c r="AC69" s="22"/>
      <c r="AD69" s="22"/>
    </row>
    <row r="70" spans="1:31" x14ac:dyDescent="0.3">
      <c r="A70" s="71"/>
      <c r="B70" s="16"/>
      <c r="C70" s="21" t="s">
        <v>34</v>
      </c>
      <c r="D70" s="84" t="s">
        <v>190</v>
      </c>
      <c r="E70" s="185"/>
      <c r="F70" s="91"/>
      <c r="G70" s="21" t="s">
        <v>36</v>
      </c>
      <c r="H70" s="21" t="s">
        <v>36</v>
      </c>
      <c r="I70" s="105"/>
      <c r="J70" s="193" t="s">
        <v>31</v>
      </c>
      <c r="K70" s="193" t="s">
        <v>31</v>
      </c>
      <c r="L70" s="193" t="s">
        <v>31</v>
      </c>
      <c r="M70" s="229" t="s">
        <v>73</v>
      </c>
      <c r="N70" s="21" t="s">
        <v>191</v>
      </c>
      <c r="O70" s="22">
        <v>500</v>
      </c>
      <c r="P70" s="62">
        <v>0</v>
      </c>
      <c r="Q70" s="22">
        <v>500</v>
      </c>
      <c r="R70" s="22">
        <v>0</v>
      </c>
      <c r="S70" s="22">
        <v>0</v>
      </c>
      <c r="T70" s="22"/>
      <c r="U70" s="22">
        <v>0</v>
      </c>
      <c r="V70" s="22">
        <v>0</v>
      </c>
      <c r="W70" s="154"/>
      <c r="X70" s="154"/>
      <c r="Y70" s="22"/>
      <c r="Z70" s="154"/>
      <c r="AA70" s="22"/>
      <c r="AB70" s="22"/>
      <c r="AC70" s="22"/>
      <c r="AD70" s="22"/>
    </row>
    <row r="71" spans="1:31" x14ac:dyDescent="0.3">
      <c r="A71" s="71"/>
      <c r="B71" s="16"/>
      <c r="C71" s="21" t="s">
        <v>38</v>
      </c>
      <c r="D71" s="84" t="s">
        <v>192</v>
      </c>
      <c r="E71" s="185"/>
      <c r="F71" s="91"/>
      <c r="G71" s="21" t="s">
        <v>36</v>
      </c>
      <c r="H71" s="21" t="s">
        <v>36</v>
      </c>
      <c r="I71" s="105"/>
      <c r="J71" s="193" t="s">
        <v>31</v>
      </c>
      <c r="K71" s="193" t="s">
        <v>31</v>
      </c>
      <c r="L71" s="193" t="s">
        <v>31</v>
      </c>
      <c r="M71" s="229" t="s">
        <v>73</v>
      </c>
      <c r="N71" s="21" t="s">
        <v>193</v>
      </c>
      <c r="O71" s="22">
        <v>0</v>
      </c>
      <c r="P71" s="62">
        <v>0</v>
      </c>
      <c r="Q71" s="22">
        <v>0</v>
      </c>
      <c r="R71" s="22">
        <v>0</v>
      </c>
      <c r="S71" s="22">
        <v>0</v>
      </c>
      <c r="T71" s="22"/>
      <c r="U71" s="22">
        <v>0</v>
      </c>
      <c r="V71" s="22">
        <v>0</v>
      </c>
      <c r="W71" s="154"/>
      <c r="X71" s="154"/>
      <c r="Y71" s="22"/>
      <c r="Z71" s="154"/>
      <c r="AA71" s="22"/>
      <c r="AB71" s="22"/>
      <c r="AC71" s="22"/>
      <c r="AD71" s="22"/>
    </row>
    <row r="72" spans="1:31" x14ac:dyDescent="0.3">
      <c r="A72" s="71"/>
      <c r="B72" s="17" t="s">
        <v>46</v>
      </c>
      <c r="C72" s="19"/>
      <c r="D72" s="247" t="s">
        <v>194</v>
      </c>
      <c r="E72" s="181" t="s">
        <v>195</v>
      </c>
      <c r="F72" s="93"/>
      <c r="G72" s="17"/>
      <c r="H72" s="17"/>
      <c r="I72" s="107"/>
      <c r="J72" s="218"/>
      <c r="K72" s="219"/>
      <c r="L72" s="219"/>
      <c r="M72" s="181"/>
      <c r="N72" s="19"/>
      <c r="O72" s="20">
        <f>SUM(O73:O77)</f>
        <v>5000</v>
      </c>
      <c r="P72" s="61">
        <f t="shared" ref="P72:AD72" si="23">SUM(P73:P77)</f>
        <v>0</v>
      </c>
      <c r="Q72" s="20">
        <f>SUM(Q73:Q79)</f>
        <v>12960</v>
      </c>
      <c r="R72" s="20">
        <f t="shared" ref="R72:X72" si="24">SUM(R73:R79)</f>
        <v>8694.4</v>
      </c>
      <c r="S72" s="20">
        <f>SUM(S73:S79)</f>
        <v>9050</v>
      </c>
      <c r="T72" s="20">
        <f t="shared" si="24"/>
        <v>0</v>
      </c>
      <c r="U72" s="20">
        <f>SUM(U73:U79)</f>
        <v>3650</v>
      </c>
      <c r="V72" s="20">
        <f t="shared" si="24"/>
        <v>0</v>
      </c>
      <c r="W72" s="153">
        <f>SUM(W73:W79)</f>
        <v>4641.8600000000006</v>
      </c>
      <c r="X72" s="153">
        <f t="shared" si="24"/>
        <v>122.5</v>
      </c>
      <c r="Y72" s="20">
        <f>SUM(Y73:Y79)</f>
        <v>11307.35</v>
      </c>
      <c r="Z72" s="153">
        <f>SUM(Z73:Z79)</f>
        <v>4550.82</v>
      </c>
      <c r="AA72" s="20">
        <f>SUM(AA73:AA79)</f>
        <v>4581.93</v>
      </c>
      <c r="AB72" s="20">
        <f t="shared" si="23"/>
        <v>0</v>
      </c>
      <c r="AC72" s="20">
        <f t="shared" si="23"/>
        <v>-515</v>
      </c>
      <c r="AD72" s="20">
        <f t="shared" si="23"/>
        <v>0</v>
      </c>
    </row>
    <row r="73" spans="1:31" x14ac:dyDescent="0.3">
      <c r="A73" s="71"/>
      <c r="B73" s="16"/>
      <c r="C73" s="21" t="s">
        <v>26</v>
      </c>
      <c r="D73" s="84" t="s">
        <v>196</v>
      </c>
      <c r="E73" s="185"/>
      <c r="F73" s="91"/>
      <c r="G73" s="21" t="s">
        <v>36</v>
      </c>
      <c r="H73" s="21" t="s">
        <v>36</v>
      </c>
      <c r="I73" s="105"/>
      <c r="J73" s="214" t="s">
        <v>32</v>
      </c>
      <c r="K73" s="214" t="s">
        <v>32</v>
      </c>
      <c r="L73" s="214" t="s">
        <v>32</v>
      </c>
      <c r="M73" s="214" t="s">
        <v>32</v>
      </c>
      <c r="N73" s="70" t="s">
        <v>197</v>
      </c>
      <c r="O73" s="22">
        <v>3000</v>
      </c>
      <c r="P73" s="62">
        <v>0</v>
      </c>
      <c r="Q73" s="65">
        <v>0</v>
      </c>
      <c r="R73" s="22">
        <v>0</v>
      </c>
      <c r="S73" s="22">
        <v>0</v>
      </c>
      <c r="T73" s="22"/>
      <c r="U73" s="22">
        <v>0</v>
      </c>
      <c r="V73" s="22">
        <v>0</v>
      </c>
      <c r="W73" s="154">
        <v>2541.86</v>
      </c>
      <c r="X73" s="154">
        <v>122.5</v>
      </c>
      <c r="Y73" s="22">
        <v>305</v>
      </c>
      <c r="Z73" s="154">
        <v>195</v>
      </c>
      <c r="AA73" s="22">
        <v>237.95</v>
      </c>
      <c r="AB73" s="22"/>
      <c r="AC73" s="22"/>
      <c r="AD73" s="22"/>
    </row>
    <row r="74" spans="1:31" x14ac:dyDescent="0.3">
      <c r="A74" s="71"/>
      <c r="B74" s="16"/>
      <c r="C74" s="21" t="s">
        <v>34</v>
      </c>
      <c r="D74" s="84" t="s">
        <v>198</v>
      </c>
      <c r="E74" s="185"/>
      <c r="F74" s="91"/>
      <c r="G74" s="21" t="s">
        <v>36</v>
      </c>
      <c r="H74" s="21" t="s">
        <v>36</v>
      </c>
      <c r="I74" s="105"/>
      <c r="J74" s="214" t="s">
        <v>32</v>
      </c>
      <c r="K74" s="214" t="s">
        <v>32</v>
      </c>
      <c r="L74" s="214" t="s">
        <v>32</v>
      </c>
      <c r="M74" s="214" t="s">
        <v>32</v>
      </c>
      <c r="N74" s="70" t="s">
        <v>199</v>
      </c>
      <c r="O74" s="22">
        <v>0</v>
      </c>
      <c r="P74" s="62">
        <v>0</v>
      </c>
      <c r="Q74" s="22">
        <v>0</v>
      </c>
      <c r="R74" s="22">
        <v>0</v>
      </c>
      <c r="S74" s="22">
        <v>0</v>
      </c>
      <c r="T74" s="22"/>
      <c r="U74" s="22">
        <v>0</v>
      </c>
      <c r="V74" s="22">
        <v>0</v>
      </c>
      <c r="W74" s="154"/>
      <c r="X74" s="154"/>
      <c r="Y74" s="22"/>
      <c r="Z74" s="154"/>
      <c r="AA74" s="22"/>
      <c r="AB74" s="22"/>
      <c r="AC74" s="22"/>
      <c r="AD74" s="22"/>
    </row>
    <row r="75" spans="1:31" x14ac:dyDescent="0.3">
      <c r="A75" s="71"/>
      <c r="B75" s="16"/>
      <c r="C75" s="21" t="s">
        <v>38</v>
      </c>
      <c r="D75" s="84" t="s">
        <v>200</v>
      </c>
      <c r="E75" s="185"/>
      <c r="F75" s="91"/>
      <c r="G75" s="21" t="s">
        <v>36</v>
      </c>
      <c r="H75" s="21" t="s">
        <v>36</v>
      </c>
      <c r="I75" s="105"/>
      <c r="J75" s="214" t="s">
        <v>32</v>
      </c>
      <c r="K75" s="214" t="s">
        <v>32</v>
      </c>
      <c r="L75" s="214" t="s">
        <v>32</v>
      </c>
      <c r="M75" s="214" t="s">
        <v>32</v>
      </c>
      <c r="N75" s="70" t="s">
        <v>201</v>
      </c>
      <c r="O75" s="22">
        <v>2000</v>
      </c>
      <c r="P75" s="62">
        <v>0</v>
      </c>
      <c r="Q75" s="22">
        <f>85*12*3</f>
        <v>3060</v>
      </c>
      <c r="R75" s="22">
        <v>0</v>
      </c>
      <c r="S75" s="22">
        <v>2550</v>
      </c>
      <c r="T75" s="22"/>
      <c r="U75" s="22">
        <v>2400</v>
      </c>
      <c r="V75" s="22">
        <v>0</v>
      </c>
      <c r="W75" s="154">
        <v>2100</v>
      </c>
      <c r="X75" s="154"/>
      <c r="Y75" s="22">
        <v>2170</v>
      </c>
      <c r="Z75" s="154"/>
      <c r="AA75" s="22">
        <v>2900</v>
      </c>
      <c r="AB75" s="22"/>
      <c r="AC75" s="22">
        <v>-515</v>
      </c>
      <c r="AD75" s="22"/>
      <c r="AE75" s="5"/>
    </row>
    <row r="76" spans="1:31" x14ac:dyDescent="0.3">
      <c r="A76" s="71"/>
      <c r="B76" s="16"/>
      <c r="C76" s="21" t="s">
        <v>42</v>
      </c>
      <c r="D76" s="84" t="s">
        <v>202</v>
      </c>
      <c r="E76" s="185"/>
      <c r="F76" s="91"/>
      <c r="G76" s="21" t="s">
        <v>36</v>
      </c>
      <c r="H76" s="21" t="s">
        <v>36</v>
      </c>
      <c r="I76" s="105"/>
      <c r="J76" s="214" t="s">
        <v>32</v>
      </c>
      <c r="K76" s="214" t="s">
        <v>32</v>
      </c>
      <c r="L76" s="214" t="s">
        <v>32</v>
      </c>
      <c r="M76" s="214" t="s">
        <v>32</v>
      </c>
      <c r="N76" s="70" t="s">
        <v>203</v>
      </c>
      <c r="O76" s="22">
        <v>0</v>
      </c>
      <c r="P76" s="62">
        <v>0</v>
      </c>
      <c r="Q76" s="22">
        <v>0</v>
      </c>
      <c r="R76" s="22">
        <v>0</v>
      </c>
      <c r="S76" s="22">
        <v>0</v>
      </c>
      <c r="T76" s="22"/>
      <c r="U76" s="22">
        <v>0</v>
      </c>
      <c r="V76" s="22">
        <v>0</v>
      </c>
      <c r="W76" s="154"/>
      <c r="X76" s="154"/>
      <c r="Y76" s="22"/>
      <c r="Z76" s="154"/>
      <c r="AA76" s="22"/>
      <c r="AB76" s="22"/>
      <c r="AC76" s="22"/>
      <c r="AD76" s="22"/>
    </row>
    <row r="77" spans="1:31" x14ac:dyDescent="0.3">
      <c r="A77" s="71"/>
      <c r="B77" s="16"/>
      <c r="C77" s="21" t="s">
        <v>134</v>
      </c>
      <c r="D77" s="84" t="s">
        <v>204</v>
      </c>
      <c r="E77" s="185"/>
      <c r="F77" s="91"/>
      <c r="G77" s="21" t="s">
        <v>36</v>
      </c>
      <c r="H77" s="21" t="s">
        <v>36</v>
      </c>
      <c r="I77" s="105"/>
      <c r="J77" s="214" t="s">
        <v>32</v>
      </c>
      <c r="K77" s="214" t="s">
        <v>32</v>
      </c>
      <c r="L77" s="214" t="s">
        <v>32</v>
      </c>
      <c r="M77" s="214" t="s">
        <v>32</v>
      </c>
      <c r="N77" s="70" t="s">
        <v>205</v>
      </c>
      <c r="O77" s="22">
        <v>0</v>
      </c>
      <c r="P77" s="62">
        <v>0</v>
      </c>
      <c r="Q77" s="22">
        <v>0</v>
      </c>
      <c r="R77" s="22">
        <v>0</v>
      </c>
      <c r="S77" s="22">
        <v>0</v>
      </c>
      <c r="T77" s="22"/>
      <c r="U77" s="22">
        <v>0</v>
      </c>
      <c r="V77" s="22">
        <v>0</v>
      </c>
      <c r="W77" s="154"/>
      <c r="X77" s="154"/>
      <c r="Y77" s="22"/>
      <c r="Z77" s="154"/>
      <c r="AA77" s="22"/>
      <c r="AB77" s="22"/>
      <c r="AC77" s="22"/>
      <c r="AD77" s="22"/>
    </row>
    <row r="78" spans="1:31" x14ac:dyDescent="0.3">
      <c r="A78" s="71"/>
      <c r="B78" s="16"/>
      <c r="C78" s="21" t="s">
        <v>137</v>
      </c>
      <c r="D78" s="84" t="s">
        <v>206</v>
      </c>
      <c r="E78" s="185"/>
      <c r="F78" s="91"/>
      <c r="G78" s="21" t="s">
        <v>36</v>
      </c>
      <c r="H78" s="21" t="s">
        <v>36</v>
      </c>
      <c r="I78" s="105"/>
      <c r="J78" s="214" t="s">
        <v>32</v>
      </c>
      <c r="K78" s="214" t="s">
        <v>32</v>
      </c>
      <c r="L78" s="214" t="s">
        <v>32</v>
      </c>
      <c r="M78" s="231" t="s">
        <v>207</v>
      </c>
      <c r="N78" s="70" t="s">
        <v>208</v>
      </c>
      <c r="O78" s="22"/>
      <c r="P78" s="62"/>
      <c r="Q78" s="22">
        <v>1200</v>
      </c>
      <c r="R78" s="22">
        <v>0</v>
      </c>
      <c r="S78" s="22">
        <v>0</v>
      </c>
      <c r="T78" s="22"/>
      <c r="U78" s="22">
        <v>0</v>
      </c>
      <c r="V78" s="22">
        <v>0</v>
      </c>
      <c r="W78" s="154"/>
      <c r="X78" s="154"/>
      <c r="Y78" s="22"/>
      <c r="Z78" s="154"/>
      <c r="AA78" s="22"/>
      <c r="AB78" s="22"/>
      <c r="AC78" s="22"/>
      <c r="AD78" s="22"/>
    </row>
    <row r="79" spans="1:31" x14ac:dyDescent="0.3">
      <c r="A79" s="71"/>
      <c r="B79" s="16"/>
      <c r="C79" s="21" t="s">
        <v>140</v>
      </c>
      <c r="D79" s="84" t="s">
        <v>209</v>
      </c>
      <c r="E79" s="185"/>
      <c r="F79" s="91"/>
      <c r="G79" s="21" t="s">
        <v>36</v>
      </c>
      <c r="H79" s="21" t="s">
        <v>36</v>
      </c>
      <c r="I79" s="105"/>
      <c r="J79" s="214" t="s">
        <v>32</v>
      </c>
      <c r="K79" s="214" t="s">
        <v>32</v>
      </c>
      <c r="L79" s="193" t="s">
        <v>31</v>
      </c>
      <c r="M79" s="212" t="s">
        <v>32</v>
      </c>
      <c r="N79" s="70" t="s">
        <v>210</v>
      </c>
      <c r="O79" s="22"/>
      <c r="P79" s="62"/>
      <c r="Q79" s="22">
        <v>8700</v>
      </c>
      <c r="R79" s="22">
        <v>8694.4</v>
      </c>
      <c r="S79" s="22">
        <v>6500</v>
      </c>
      <c r="T79" s="22"/>
      <c r="U79" s="22">
        <v>1250</v>
      </c>
      <c r="V79" s="22">
        <v>0</v>
      </c>
      <c r="W79" s="154"/>
      <c r="X79" s="154"/>
      <c r="Y79" s="22">
        <v>8832.35</v>
      </c>
      <c r="Z79" s="154">
        <v>4355.82</v>
      </c>
      <c r="AA79" s="22">
        <v>1443.98</v>
      </c>
      <c r="AB79" s="22"/>
      <c r="AC79" s="22"/>
      <c r="AD79" s="22"/>
    </row>
    <row r="80" spans="1:31" ht="28.8" x14ac:dyDescent="0.3">
      <c r="A80" s="71"/>
      <c r="B80" s="17" t="s">
        <v>58</v>
      </c>
      <c r="C80" s="19"/>
      <c r="D80" s="247" t="s">
        <v>211</v>
      </c>
      <c r="E80" s="181" t="s">
        <v>212</v>
      </c>
      <c r="F80" s="93"/>
      <c r="G80" s="17"/>
      <c r="H80" s="17"/>
      <c r="I80" s="107"/>
      <c r="J80" s="218"/>
      <c r="K80" s="219"/>
      <c r="L80" s="219"/>
      <c r="M80" s="181"/>
      <c r="N80" s="19"/>
      <c r="O80" s="20">
        <f>SUM(O81:O82)</f>
        <v>1000</v>
      </c>
      <c r="P80" s="61">
        <f t="shared" ref="P80:AD80" si="25">SUM(P81:P82)</f>
        <v>0</v>
      </c>
      <c r="Q80" s="20">
        <f>SUM(Q81:Q82)</f>
        <v>1000</v>
      </c>
      <c r="R80" s="20">
        <f>SUM(R81:R82)</f>
        <v>0</v>
      </c>
      <c r="S80" s="20">
        <f>SUM(S81:S82)</f>
        <v>1000</v>
      </c>
      <c r="T80" s="20">
        <f t="shared" si="25"/>
        <v>0</v>
      </c>
      <c r="U80" s="20">
        <f>SUM(U81:U82)</f>
        <v>500</v>
      </c>
      <c r="V80" s="20">
        <f t="shared" si="25"/>
        <v>0</v>
      </c>
      <c r="W80" s="153">
        <f>SUM(W81:W82)</f>
        <v>0</v>
      </c>
      <c r="X80" s="153">
        <f>SUM(X81:X82)</f>
        <v>0</v>
      </c>
      <c r="Y80" s="20">
        <f>SUM(Y81:Y82)</f>
        <v>0</v>
      </c>
      <c r="Z80" s="153">
        <f>SUM(Z81:Z82)</f>
        <v>0</v>
      </c>
      <c r="AA80" s="20">
        <f>SUM(AA81:AA82)</f>
        <v>0</v>
      </c>
      <c r="AB80" s="20">
        <f t="shared" si="25"/>
        <v>0</v>
      </c>
      <c r="AC80" s="20">
        <f t="shared" si="25"/>
        <v>0</v>
      </c>
      <c r="AD80" s="20">
        <f t="shared" si="25"/>
        <v>0</v>
      </c>
    </row>
    <row r="81" spans="1:33" x14ac:dyDescent="0.3">
      <c r="A81" s="71"/>
      <c r="B81" s="16"/>
      <c r="C81" s="21" t="s">
        <v>26</v>
      </c>
      <c r="D81" s="84" t="s">
        <v>213</v>
      </c>
      <c r="E81" s="185"/>
      <c r="F81" s="91"/>
      <c r="G81" s="21" t="s">
        <v>36</v>
      </c>
      <c r="H81" s="21" t="s">
        <v>36</v>
      </c>
      <c r="I81" s="105"/>
      <c r="J81" s="214" t="s">
        <v>32</v>
      </c>
      <c r="K81" s="214" t="s">
        <v>32</v>
      </c>
      <c r="L81" s="193" t="s">
        <v>31</v>
      </c>
      <c r="M81" s="193" t="s">
        <v>31</v>
      </c>
      <c r="N81" s="170" t="s">
        <v>214</v>
      </c>
      <c r="O81" s="22">
        <v>1000</v>
      </c>
      <c r="P81" s="62">
        <v>0</v>
      </c>
      <c r="Q81" s="22">
        <v>1000</v>
      </c>
      <c r="R81" s="22">
        <v>0</v>
      </c>
      <c r="S81" s="22">
        <v>1000</v>
      </c>
      <c r="T81" s="22"/>
      <c r="U81" s="22">
        <v>500</v>
      </c>
      <c r="V81" s="22">
        <v>0</v>
      </c>
      <c r="W81" s="154"/>
      <c r="X81" s="154"/>
      <c r="Y81" s="22"/>
      <c r="Z81" s="154"/>
      <c r="AA81" s="22"/>
      <c r="AB81" s="22"/>
      <c r="AC81" s="22"/>
      <c r="AD81" s="22"/>
      <c r="AE81" s="4"/>
    </row>
    <row r="82" spans="1:33" x14ac:dyDescent="0.3">
      <c r="A82" s="71"/>
      <c r="B82" s="16"/>
      <c r="C82" s="21" t="s">
        <v>34</v>
      </c>
      <c r="D82" s="84" t="s">
        <v>215</v>
      </c>
      <c r="E82" s="185"/>
      <c r="F82" s="91"/>
      <c r="G82" s="21" t="s">
        <v>36</v>
      </c>
      <c r="H82" s="21" t="s">
        <v>36</v>
      </c>
      <c r="I82" s="105"/>
      <c r="J82" s="214" t="s">
        <v>32</v>
      </c>
      <c r="K82" s="214" t="s">
        <v>32</v>
      </c>
      <c r="L82" s="193" t="s">
        <v>31</v>
      </c>
      <c r="M82" s="193" t="s">
        <v>31</v>
      </c>
      <c r="N82" s="170" t="s">
        <v>216</v>
      </c>
      <c r="O82" s="22">
        <v>0</v>
      </c>
      <c r="P82" s="62">
        <v>0</v>
      </c>
      <c r="Q82" s="22">
        <v>0</v>
      </c>
      <c r="R82" s="22">
        <v>0</v>
      </c>
      <c r="S82" s="22">
        <v>0</v>
      </c>
      <c r="T82" s="22"/>
      <c r="U82" s="22">
        <v>0</v>
      </c>
      <c r="V82" s="22">
        <v>0</v>
      </c>
      <c r="W82" s="154"/>
      <c r="X82" s="154"/>
      <c r="Y82" s="22"/>
      <c r="Z82" s="154"/>
      <c r="AA82" s="22"/>
      <c r="AB82" s="22"/>
      <c r="AC82" s="22"/>
      <c r="AD82" s="22"/>
    </row>
    <row r="83" spans="1:33" ht="28.8" x14ac:dyDescent="0.3">
      <c r="A83" s="71"/>
      <c r="B83" s="17" t="s">
        <v>217</v>
      </c>
      <c r="C83" s="19"/>
      <c r="D83" s="247" t="s">
        <v>218</v>
      </c>
      <c r="E83" s="181" t="s">
        <v>219</v>
      </c>
      <c r="F83" s="93"/>
      <c r="G83" s="17"/>
      <c r="H83" s="17"/>
      <c r="I83" s="107"/>
      <c r="J83" s="218"/>
      <c r="K83" s="219"/>
      <c r="L83" s="219"/>
      <c r="M83" s="181"/>
      <c r="N83" s="19"/>
      <c r="O83" s="20">
        <f t="shared" ref="O83:T83" si="26">SUM(O84:O87)</f>
        <v>10250</v>
      </c>
      <c r="P83" s="61">
        <f t="shared" si="26"/>
        <v>0</v>
      </c>
      <c r="Q83" s="20">
        <f>SUM(Q84:Q87)</f>
        <v>9250</v>
      </c>
      <c r="R83" s="20">
        <f t="shared" si="26"/>
        <v>0</v>
      </c>
      <c r="S83" s="20">
        <f>SUM(S84:S87)</f>
        <v>10250</v>
      </c>
      <c r="T83" s="20">
        <f t="shared" si="26"/>
        <v>0</v>
      </c>
      <c r="U83" s="20">
        <f>SUM(U84:U87)</f>
        <v>10250</v>
      </c>
      <c r="V83" s="20">
        <f t="shared" ref="V83" si="27">SUM(V84:V87)</f>
        <v>0</v>
      </c>
      <c r="W83" s="153">
        <f>SUM(W84:W87)</f>
        <v>9580.83</v>
      </c>
      <c r="X83" s="153">
        <f>SUM(X84:X87)</f>
        <v>0</v>
      </c>
      <c r="Y83" s="20">
        <f>SUM(Y84:Y87)</f>
        <v>10000.01</v>
      </c>
      <c r="Z83" s="153">
        <f>SUM(Z84:Z87)</f>
        <v>0</v>
      </c>
      <c r="AA83" s="20">
        <f>SUM(AA84:AA87)</f>
        <v>10000</v>
      </c>
      <c r="AB83" s="20">
        <f t="shared" ref="AB83:AD83" si="28">SUM(AB84:AB86)</f>
        <v>0</v>
      </c>
      <c r="AC83" s="20">
        <f t="shared" si="28"/>
        <v>10000</v>
      </c>
      <c r="AD83" s="20">
        <f t="shared" si="28"/>
        <v>0</v>
      </c>
    </row>
    <row r="84" spans="1:33" x14ac:dyDescent="0.3">
      <c r="A84" s="71"/>
      <c r="B84" s="16"/>
      <c r="C84" s="21" t="s">
        <v>26</v>
      </c>
      <c r="D84" s="84" t="s">
        <v>220</v>
      </c>
      <c r="E84" s="185"/>
      <c r="F84" s="91"/>
      <c r="G84" s="21" t="s">
        <v>36</v>
      </c>
      <c r="H84" s="21" t="s">
        <v>36</v>
      </c>
      <c r="I84" s="105"/>
      <c r="J84" s="214" t="s">
        <v>32</v>
      </c>
      <c r="K84" s="193" t="s">
        <v>31</v>
      </c>
      <c r="L84" s="193" t="s">
        <v>31</v>
      </c>
      <c r="M84" s="193" t="s">
        <v>31</v>
      </c>
      <c r="N84" s="21" t="s">
        <v>221</v>
      </c>
      <c r="O84" s="22">
        <v>10000</v>
      </c>
      <c r="P84" s="62">
        <v>0</v>
      </c>
      <c r="Q84" s="22">
        <v>9000</v>
      </c>
      <c r="R84" s="22">
        <v>0</v>
      </c>
      <c r="S84" s="22">
        <v>10000</v>
      </c>
      <c r="T84" s="22"/>
      <c r="U84" s="22">
        <v>10000</v>
      </c>
      <c r="V84" s="22">
        <v>0</v>
      </c>
      <c r="W84" s="154">
        <v>9580.83</v>
      </c>
      <c r="X84" s="154"/>
      <c r="Y84" s="22">
        <v>10000.01</v>
      </c>
      <c r="Z84" s="154"/>
      <c r="AA84" s="22">
        <v>10000</v>
      </c>
      <c r="AB84" s="22"/>
      <c r="AC84" s="22">
        <v>10000</v>
      </c>
      <c r="AD84" s="22"/>
      <c r="AG84"/>
    </row>
    <row r="85" spans="1:33" ht="28.8" x14ac:dyDescent="0.3">
      <c r="A85" s="71"/>
      <c r="B85" s="16"/>
      <c r="C85" s="21" t="s">
        <v>34</v>
      </c>
      <c r="D85" s="84" t="s">
        <v>222</v>
      </c>
      <c r="E85" s="185"/>
      <c r="F85" s="91"/>
      <c r="G85" s="21" t="s">
        <v>36</v>
      </c>
      <c r="H85" s="21" t="s">
        <v>36</v>
      </c>
      <c r="I85" s="105"/>
      <c r="J85" s="214" t="s">
        <v>32</v>
      </c>
      <c r="K85" s="193" t="s">
        <v>31</v>
      </c>
      <c r="L85" s="214" t="s">
        <v>32</v>
      </c>
      <c r="M85" s="214" t="s">
        <v>32</v>
      </c>
      <c r="N85" s="21" t="s">
        <v>223</v>
      </c>
      <c r="O85" s="22">
        <v>0</v>
      </c>
      <c r="P85" s="62">
        <v>0</v>
      </c>
      <c r="Q85" s="22">
        <v>0</v>
      </c>
      <c r="R85" s="22">
        <v>0</v>
      </c>
      <c r="S85" s="22">
        <v>0</v>
      </c>
      <c r="T85" s="22"/>
      <c r="U85" s="22">
        <v>0</v>
      </c>
      <c r="V85" s="22">
        <v>0</v>
      </c>
      <c r="W85" s="154"/>
      <c r="X85" s="154"/>
      <c r="Y85" s="22"/>
      <c r="Z85" s="154"/>
      <c r="AA85" s="22"/>
      <c r="AB85" s="22"/>
      <c r="AC85" s="22"/>
      <c r="AD85" s="22"/>
    </row>
    <row r="86" spans="1:33" ht="28.8" x14ac:dyDescent="0.3">
      <c r="A86" s="71"/>
      <c r="B86" s="16"/>
      <c r="C86" s="21" t="s">
        <v>38</v>
      </c>
      <c r="D86" s="84" t="s">
        <v>224</v>
      </c>
      <c r="E86" s="185"/>
      <c r="F86" s="91"/>
      <c r="G86" s="21" t="s">
        <v>36</v>
      </c>
      <c r="H86" s="21" t="s">
        <v>36</v>
      </c>
      <c r="I86" s="105"/>
      <c r="J86" s="214" t="s">
        <v>32</v>
      </c>
      <c r="K86" s="214" t="s">
        <v>32</v>
      </c>
      <c r="L86" s="214" t="s">
        <v>32</v>
      </c>
      <c r="M86" s="214" t="s">
        <v>32</v>
      </c>
      <c r="N86" s="21" t="s">
        <v>225</v>
      </c>
      <c r="O86" s="22">
        <v>0</v>
      </c>
      <c r="P86" s="62">
        <v>0</v>
      </c>
      <c r="Q86" s="22">
        <v>0</v>
      </c>
      <c r="R86" s="22">
        <v>0</v>
      </c>
      <c r="S86" s="22">
        <v>0</v>
      </c>
      <c r="T86" s="22"/>
      <c r="U86" s="22">
        <v>0</v>
      </c>
      <c r="V86" s="22">
        <v>0</v>
      </c>
      <c r="W86" s="154"/>
      <c r="X86" s="154"/>
      <c r="Y86" s="22"/>
      <c r="Z86" s="154"/>
      <c r="AA86" s="22"/>
      <c r="AB86" s="22"/>
      <c r="AC86" s="22"/>
      <c r="AD86" s="22"/>
    </row>
    <row r="87" spans="1:33" x14ac:dyDescent="0.3">
      <c r="A87" s="72"/>
      <c r="B87" s="26"/>
      <c r="C87" s="21" t="s">
        <v>42</v>
      </c>
      <c r="D87" s="84" t="s">
        <v>226</v>
      </c>
      <c r="E87" s="185"/>
      <c r="F87" s="91"/>
      <c r="G87" s="21" t="s">
        <v>227</v>
      </c>
      <c r="H87" s="21" t="s">
        <v>227</v>
      </c>
      <c r="I87" s="105"/>
      <c r="J87" s="222"/>
      <c r="K87" s="193" t="s">
        <v>31</v>
      </c>
      <c r="L87" s="214" t="s">
        <v>32</v>
      </c>
      <c r="M87" s="214" t="s">
        <v>32</v>
      </c>
      <c r="N87" s="21" t="s">
        <v>228</v>
      </c>
      <c r="O87" s="22">
        <v>250</v>
      </c>
      <c r="P87" s="62">
        <v>0</v>
      </c>
      <c r="Q87" s="22">
        <v>250</v>
      </c>
      <c r="R87" s="22">
        <v>0</v>
      </c>
      <c r="S87" s="27">
        <v>250</v>
      </c>
      <c r="T87" s="22"/>
      <c r="U87" s="27">
        <v>250</v>
      </c>
      <c r="V87" s="22">
        <v>0</v>
      </c>
      <c r="W87" s="154"/>
      <c r="X87" s="154"/>
      <c r="Y87" s="22"/>
      <c r="Z87" s="154"/>
      <c r="AA87" s="22"/>
      <c r="AB87" s="22"/>
      <c r="AC87" s="22"/>
      <c r="AD87" s="22"/>
    </row>
    <row r="88" spans="1:33" x14ac:dyDescent="0.3">
      <c r="A88" s="72"/>
      <c r="B88" s="17" t="s">
        <v>229</v>
      </c>
      <c r="C88" s="19"/>
      <c r="D88" s="247" t="s">
        <v>230</v>
      </c>
      <c r="E88" s="181" t="s">
        <v>231</v>
      </c>
      <c r="F88" s="93"/>
      <c r="G88" s="17"/>
      <c r="H88" s="17"/>
      <c r="I88" s="107"/>
      <c r="J88" s="218"/>
      <c r="K88" s="219"/>
      <c r="L88" s="219"/>
      <c r="M88" s="181"/>
      <c r="N88" s="19"/>
      <c r="O88" s="20">
        <f>SUM(O89:O96)</f>
        <v>0</v>
      </c>
      <c r="P88" s="61">
        <f>SUM(P89:P96)</f>
        <v>0</v>
      </c>
      <c r="Q88" s="20">
        <f>SUM(Q89:Q96)</f>
        <v>12350</v>
      </c>
      <c r="R88" s="20">
        <f>SUM(R89:R96)</f>
        <v>0</v>
      </c>
      <c r="S88" s="20">
        <f>SUM(S89:S96)</f>
        <v>9940</v>
      </c>
      <c r="T88" s="20">
        <f t="shared" ref="T88:V88" si="29">SUM(T89:T96)</f>
        <v>0</v>
      </c>
      <c r="U88" s="20">
        <f>SUM(U89:U96)</f>
        <v>3790</v>
      </c>
      <c r="V88" s="20">
        <f t="shared" si="29"/>
        <v>0</v>
      </c>
      <c r="W88" s="153">
        <f>SUM(W89:W96)</f>
        <v>320</v>
      </c>
      <c r="X88" s="153">
        <f>SUM(X89:X96)</f>
        <v>0</v>
      </c>
      <c r="Y88" s="20">
        <f>SUM(Y89:Y96)</f>
        <v>6343.01</v>
      </c>
      <c r="Z88" s="153">
        <f>SUM(Z89:Z96)</f>
        <v>261</v>
      </c>
      <c r="AA88" s="20">
        <f>SUM(AA89:AA96)</f>
        <v>2369.29</v>
      </c>
      <c r="AB88" s="20">
        <f t="shared" ref="AB88:AD88" si="30">SUM(AB89:AB96)</f>
        <v>0</v>
      </c>
      <c r="AC88" s="20">
        <f>SUM(AC89:AC96)</f>
        <v>458.77</v>
      </c>
      <c r="AD88" s="20">
        <f t="shared" si="30"/>
        <v>0</v>
      </c>
    </row>
    <row r="89" spans="1:33" x14ac:dyDescent="0.3">
      <c r="A89" s="72"/>
      <c r="B89" s="26"/>
      <c r="C89" s="21" t="s">
        <v>26</v>
      </c>
      <c r="D89" s="84" t="s">
        <v>232</v>
      </c>
      <c r="E89" s="185"/>
      <c r="F89" s="91"/>
      <c r="G89" s="21" t="s">
        <v>36</v>
      </c>
      <c r="H89" s="21" t="s">
        <v>36</v>
      </c>
      <c r="I89" s="105"/>
      <c r="J89" s="214" t="s">
        <v>32</v>
      </c>
      <c r="K89" s="214" t="s">
        <v>32</v>
      </c>
      <c r="L89" s="214" t="s">
        <v>32</v>
      </c>
      <c r="M89" s="214" t="s">
        <v>32</v>
      </c>
      <c r="N89" s="70" t="s">
        <v>233</v>
      </c>
      <c r="O89" s="22"/>
      <c r="P89" s="62"/>
      <c r="Q89" s="66"/>
      <c r="R89" s="22"/>
      <c r="S89" s="142">
        <v>0</v>
      </c>
      <c r="T89" s="22"/>
      <c r="U89" s="27">
        <v>0</v>
      </c>
      <c r="V89" s="22">
        <v>0</v>
      </c>
      <c r="W89" s="154"/>
      <c r="X89" s="154"/>
      <c r="Y89" s="22"/>
      <c r="Z89" s="154"/>
      <c r="AA89" s="22">
        <v>422.53</v>
      </c>
      <c r="AB89" s="22"/>
      <c r="AC89" s="22"/>
      <c r="AD89" s="22"/>
    </row>
    <row r="90" spans="1:33" x14ac:dyDescent="0.3">
      <c r="A90" s="72"/>
      <c r="B90" s="26"/>
      <c r="C90" s="21" t="s">
        <v>34</v>
      </c>
      <c r="D90" s="84" t="s">
        <v>234</v>
      </c>
      <c r="E90" s="185"/>
      <c r="F90" s="91"/>
      <c r="G90" s="21" t="s">
        <v>36</v>
      </c>
      <c r="H90" s="21" t="s">
        <v>36</v>
      </c>
      <c r="I90" s="105"/>
      <c r="J90" s="214" t="s">
        <v>32</v>
      </c>
      <c r="K90" s="214" t="s">
        <v>32</v>
      </c>
      <c r="L90" s="214" t="s">
        <v>32</v>
      </c>
      <c r="M90" s="214" t="s">
        <v>32</v>
      </c>
      <c r="N90" s="70" t="s">
        <v>235</v>
      </c>
      <c r="O90" s="22"/>
      <c r="P90" s="62"/>
      <c r="Q90" s="66"/>
      <c r="R90" s="22"/>
      <c r="S90" s="142">
        <v>0</v>
      </c>
      <c r="T90" s="22"/>
      <c r="U90" s="27">
        <v>0</v>
      </c>
      <c r="V90" s="22">
        <v>0</v>
      </c>
      <c r="W90" s="154"/>
      <c r="X90" s="154"/>
      <c r="Y90" s="22">
        <v>317</v>
      </c>
      <c r="Z90" s="154"/>
      <c r="AA90" s="22"/>
      <c r="AB90" s="22"/>
      <c r="AC90" s="22">
        <v>175</v>
      </c>
      <c r="AD90" s="22"/>
    </row>
    <row r="91" spans="1:33" x14ac:dyDescent="0.3">
      <c r="A91" s="72"/>
      <c r="B91" s="26"/>
      <c r="C91" s="21" t="s">
        <v>38</v>
      </c>
      <c r="D91" s="84" t="s">
        <v>236</v>
      </c>
      <c r="E91" s="185"/>
      <c r="F91" s="91"/>
      <c r="G91" s="21" t="s">
        <v>36</v>
      </c>
      <c r="H91" s="21" t="s">
        <v>36</v>
      </c>
      <c r="I91" s="105"/>
      <c r="J91" s="214" t="s">
        <v>32</v>
      </c>
      <c r="K91" s="214" t="s">
        <v>32</v>
      </c>
      <c r="L91" s="214" t="s">
        <v>32</v>
      </c>
      <c r="M91" s="214" t="s">
        <v>32</v>
      </c>
      <c r="N91" s="70" t="s">
        <v>237</v>
      </c>
      <c r="O91" s="22"/>
      <c r="P91" s="62"/>
      <c r="Q91" s="22">
        <f>(2*2*2*40)*2+10</f>
        <v>650</v>
      </c>
      <c r="R91" s="22">
        <v>0</v>
      </c>
      <c r="S91" s="27">
        <v>640</v>
      </c>
      <c r="T91" s="22"/>
      <c r="U91" s="27">
        <v>0</v>
      </c>
      <c r="V91" s="22">
        <v>0</v>
      </c>
      <c r="W91" s="154">
        <v>320</v>
      </c>
      <c r="X91" s="154"/>
      <c r="Y91" s="22">
        <v>-23.66</v>
      </c>
      <c r="Z91" s="154"/>
      <c r="AA91" s="22">
        <v>640.42999999999995</v>
      </c>
      <c r="AB91" s="22"/>
      <c r="AC91" s="22"/>
      <c r="AD91" s="22"/>
    </row>
    <row r="92" spans="1:33" x14ac:dyDescent="0.3">
      <c r="A92" s="72"/>
      <c r="B92" s="26"/>
      <c r="C92" s="21" t="s">
        <v>42</v>
      </c>
      <c r="D92" s="84" t="s">
        <v>238</v>
      </c>
      <c r="E92" s="185"/>
      <c r="F92" s="91"/>
      <c r="G92" s="21" t="s">
        <v>36</v>
      </c>
      <c r="H92" s="21" t="s">
        <v>36</v>
      </c>
      <c r="I92" s="105"/>
      <c r="J92" s="214" t="s">
        <v>32</v>
      </c>
      <c r="K92" s="214" t="s">
        <v>32</v>
      </c>
      <c r="L92" s="214" t="s">
        <v>32</v>
      </c>
      <c r="M92" s="214" t="s">
        <v>32</v>
      </c>
      <c r="N92" s="70" t="s">
        <v>239</v>
      </c>
      <c r="O92" s="22"/>
      <c r="P92" s="62"/>
      <c r="Q92" s="22">
        <v>4600</v>
      </c>
      <c r="R92" s="22">
        <v>0</v>
      </c>
      <c r="S92" s="27">
        <v>3200</v>
      </c>
      <c r="T92" s="22"/>
      <c r="U92" s="27">
        <v>1200</v>
      </c>
      <c r="V92" s="22">
        <v>0</v>
      </c>
      <c r="W92" s="154"/>
      <c r="X92" s="154"/>
      <c r="Y92" s="22">
        <v>1440.66</v>
      </c>
      <c r="Z92" s="154">
        <v>261</v>
      </c>
      <c r="AA92" s="22"/>
      <c r="AB92" s="22"/>
      <c r="AC92" s="22">
        <v>75</v>
      </c>
      <c r="AD92" s="22"/>
    </row>
    <row r="93" spans="1:33" x14ac:dyDescent="0.3">
      <c r="A93" s="72"/>
      <c r="B93" s="26"/>
      <c r="C93" s="21" t="s">
        <v>134</v>
      </c>
      <c r="D93" s="84" t="s">
        <v>240</v>
      </c>
      <c r="E93" s="185"/>
      <c r="F93" s="91"/>
      <c r="G93" s="21" t="s">
        <v>36</v>
      </c>
      <c r="H93" s="21" t="s">
        <v>36</v>
      </c>
      <c r="I93" s="105"/>
      <c r="J93" s="214" t="s">
        <v>32</v>
      </c>
      <c r="K93" s="214" t="s">
        <v>32</v>
      </c>
      <c r="L93" s="214" t="s">
        <v>32</v>
      </c>
      <c r="M93" s="214" t="s">
        <v>32</v>
      </c>
      <c r="N93" s="70" t="s">
        <v>241</v>
      </c>
      <c r="O93" s="22"/>
      <c r="P93" s="62"/>
      <c r="Q93" s="22">
        <f>150+550+1300</f>
        <v>2000</v>
      </c>
      <c r="R93" s="22">
        <v>0</v>
      </c>
      <c r="S93" s="27">
        <v>2000</v>
      </c>
      <c r="T93" s="22"/>
      <c r="U93" s="27">
        <v>0</v>
      </c>
      <c r="V93" s="22">
        <v>0</v>
      </c>
      <c r="W93" s="154"/>
      <c r="X93" s="154"/>
      <c r="Y93" s="22">
        <v>990</v>
      </c>
      <c r="Z93" s="154"/>
      <c r="AA93" s="22"/>
      <c r="AB93" s="22"/>
      <c r="AC93" s="22">
        <v>98.77</v>
      </c>
      <c r="AD93" s="22"/>
    </row>
    <row r="94" spans="1:33" x14ac:dyDescent="0.3">
      <c r="A94" s="72"/>
      <c r="B94" s="26"/>
      <c r="C94" s="21" t="s">
        <v>137</v>
      </c>
      <c r="D94" s="84" t="s">
        <v>242</v>
      </c>
      <c r="E94" s="185"/>
      <c r="F94" s="91"/>
      <c r="G94" s="21" t="s">
        <v>36</v>
      </c>
      <c r="H94" s="21" t="s">
        <v>36</v>
      </c>
      <c r="I94" s="105"/>
      <c r="J94" s="214" t="s">
        <v>32</v>
      </c>
      <c r="K94" s="214" t="s">
        <v>32</v>
      </c>
      <c r="L94" s="214" t="s">
        <v>32</v>
      </c>
      <c r="M94" s="214" t="s">
        <v>32</v>
      </c>
      <c r="N94" s="70" t="s">
        <v>243</v>
      </c>
      <c r="O94" s="22"/>
      <c r="P94" s="62"/>
      <c r="Q94" s="22">
        <v>100</v>
      </c>
      <c r="R94" s="22">
        <v>0</v>
      </c>
      <c r="S94" s="27">
        <v>100</v>
      </c>
      <c r="T94" s="22"/>
      <c r="U94" s="27">
        <v>100</v>
      </c>
      <c r="V94" s="22">
        <v>0</v>
      </c>
      <c r="W94" s="154"/>
      <c r="X94" s="154"/>
      <c r="Y94" s="22">
        <v>113.76</v>
      </c>
      <c r="Z94" s="154"/>
      <c r="AA94" s="22"/>
      <c r="AB94" s="22"/>
      <c r="AC94" s="22"/>
      <c r="AD94" s="22"/>
    </row>
    <row r="95" spans="1:33" x14ac:dyDescent="0.3">
      <c r="A95" s="72"/>
      <c r="B95" s="26"/>
      <c r="C95" s="21" t="s">
        <v>140</v>
      </c>
      <c r="D95" s="84" t="s">
        <v>244</v>
      </c>
      <c r="E95" s="185"/>
      <c r="F95" s="91"/>
      <c r="G95" s="21" t="s">
        <v>36</v>
      </c>
      <c r="H95" s="21" t="s">
        <v>36</v>
      </c>
      <c r="I95" s="105"/>
      <c r="J95" s="214" t="s">
        <v>32</v>
      </c>
      <c r="K95" s="214" t="s">
        <v>32</v>
      </c>
      <c r="L95" s="214" t="s">
        <v>32</v>
      </c>
      <c r="M95" s="214" t="s">
        <v>32</v>
      </c>
      <c r="N95" s="70" t="s">
        <v>245</v>
      </c>
      <c r="O95" s="22"/>
      <c r="P95" s="62"/>
      <c r="Q95" s="22">
        <f>390+1210</f>
        <v>1600</v>
      </c>
      <c r="R95" s="22">
        <v>0</v>
      </c>
      <c r="S95" s="27">
        <v>1000</v>
      </c>
      <c r="T95" s="22"/>
      <c r="U95" s="27">
        <v>990</v>
      </c>
      <c r="V95" s="22">
        <v>0</v>
      </c>
      <c r="W95" s="154"/>
      <c r="X95" s="154"/>
      <c r="Y95" s="22">
        <v>836.73</v>
      </c>
      <c r="Z95" s="154"/>
      <c r="AA95" s="22">
        <v>11.25</v>
      </c>
      <c r="AB95" s="22"/>
      <c r="AC95" s="22">
        <v>110</v>
      </c>
      <c r="AD95" s="22"/>
    </row>
    <row r="96" spans="1:33" x14ac:dyDescent="0.3">
      <c r="A96" s="72"/>
      <c r="B96" s="26"/>
      <c r="C96" s="21" t="s">
        <v>143</v>
      </c>
      <c r="D96" s="84" t="s">
        <v>246</v>
      </c>
      <c r="E96" s="185"/>
      <c r="F96" s="91"/>
      <c r="G96" s="21" t="s">
        <v>36</v>
      </c>
      <c r="H96" s="21" t="s">
        <v>36</v>
      </c>
      <c r="I96" s="105"/>
      <c r="J96" s="214" t="s">
        <v>32</v>
      </c>
      <c r="K96" s="214" t="s">
        <v>32</v>
      </c>
      <c r="L96" s="214" t="s">
        <v>32</v>
      </c>
      <c r="M96" s="214" t="s">
        <v>32</v>
      </c>
      <c r="N96" s="70" t="s">
        <v>247</v>
      </c>
      <c r="O96" s="22"/>
      <c r="P96" s="62"/>
      <c r="Q96" s="22">
        <v>3400</v>
      </c>
      <c r="R96" s="22">
        <v>0</v>
      </c>
      <c r="S96" s="27">
        <v>3000</v>
      </c>
      <c r="T96" s="22"/>
      <c r="U96" s="27">
        <v>1500</v>
      </c>
      <c r="V96" s="22">
        <v>0</v>
      </c>
      <c r="W96" s="154"/>
      <c r="X96" s="154"/>
      <c r="Y96" s="22">
        <v>2668.52</v>
      </c>
      <c r="Z96" s="154"/>
      <c r="AA96" s="22">
        <v>1295.08</v>
      </c>
      <c r="AB96" s="22"/>
      <c r="AC96" s="22"/>
      <c r="AD96" s="22"/>
    </row>
    <row r="97" spans="1:31" ht="28.8" x14ac:dyDescent="0.3">
      <c r="A97" s="12" t="s">
        <v>248</v>
      </c>
      <c r="B97" s="13"/>
      <c r="C97" s="13"/>
      <c r="D97" s="243" t="s">
        <v>249</v>
      </c>
      <c r="E97" s="180"/>
      <c r="F97" s="87"/>
      <c r="G97" s="12"/>
      <c r="H97" s="12"/>
      <c r="I97" s="102"/>
      <c r="J97" s="198"/>
      <c r="K97" s="199"/>
      <c r="L97" s="199"/>
      <c r="M97" s="180"/>
      <c r="N97" s="14"/>
      <c r="O97" s="28">
        <f t="shared" ref="O97:P97" si="31">+O98+O108+O120</f>
        <v>100750</v>
      </c>
      <c r="P97" s="60">
        <f t="shared" si="31"/>
        <v>0</v>
      </c>
      <c r="Q97" s="28">
        <f t="shared" ref="Q97:V97" si="32">+Q98+Q108+Q120</f>
        <v>124307.5</v>
      </c>
      <c r="R97" s="28">
        <f t="shared" si="32"/>
        <v>16052.95</v>
      </c>
      <c r="S97" s="28">
        <f t="shared" si="32"/>
        <v>122143</v>
      </c>
      <c r="T97" s="28">
        <f t="shared" si="32"/>
        <v>20500</v>
      </c>
      <c r="U97" s="28">
        <f t="shared" si="32"/>
        <v>79840</v>
      </c>
      <c r="V97" s="28">
        <f t="shared" si="32"/>
        <v>8250</v>
      </c>
      <c r="W97" s="157">
        <f>+W98+W108+W120</f>
        <v>92157.400000000009</v>
      </c>
      <c r="X97" s="157">
        <f>+X98+X108+X120</f>
        <v>4817.88</v>
      </c>
      <c r="Y97" s="28">
        <f t="shared" ref="Y97:Z97" si="33">+Y98+Y108+Y120</f>
        <v>79808.37000000001</v>
      </c>
      <c r="Z97" s="157">
        <f t="shared" si="33"/>
        <v>14693.67</v>
      </c>
      <c r="AA97" s="28">
        <f>+AA98+AA108+AA120</f>
        <v>116793.20999999999</v>
      </c>
      <c r="AB97" s="28">
        <f>+AB98+AB108+AB120</f>
        <v>24280.18</v>
      </c>
      <c r="AC97" s="28">
        <f>+AC98+AC108+AC120</f>
        <v>81873.259999999995</v>
      </c>
      <c r="AD97" s="28">
        <f>+AD98+AD108+AD120</f>
        <v>12063.5</v>
      </c>
    </row>
    <row r="98" spans="1:31" ht="28.8" x14ac:dyDescent="0.3">
      <c r="A98" s="71"/>
      <c r="B98" s="17" t="s">
        <v>22</v>
      </c>
      <c r="C98" s="19"/>
      <c r="D98" s="247" t="s">
        <v>250</v>
      </c>
      <c r="E98" s="181" t="s">
        <v>251</v>
      </c>
      <c r="F98" s="93"/>
      <c r="G98" s="17"/>
      <c r="H98" s="17"/>
      <c r="I98" s="107"/>
      <c r="J98" s="218"/>
      <c r="K98" s="219"/>
      <c r="L98" s="219"/>
      <c r="M98" s="181"/>
      <c r="N98" s="19"/>
      <c r="O98" s="20">
        <f>SUM(O99:O105)</f>
        <v>14550</v>
      </c>
      <c r="P98" s="61">
        <f>SUM(P99:P118)</f>
        <v>0</v>
      </c>
      <c r="Q98" s="20">
        <f t="shared" ref="Q98:V98" si="34">SUM(Q99:Q105)</f>
        <v>15500</v>
      </c>
      <c r="R98" s="20">
        <f t="shared" si="34"/>
        <v>7800</v>
      </c>
      <c r="S98" s="20">
        <f t="shared" si="34"/>
        <v>27000</v>
      </c>
      <c r="T98" s="20">
        <f t="shared" si="34"/>
        <v>20500</v>
      </c>
      <c r="U98" s="20">
        <f>SUM(U99:U107)</f>
        <v>14900</v>
      </c>
      <c r="V98" s="20">
        <f t="shared" si="34"/>
        <v>8250</v>
      </c>
      <c r="W98" s="153">
        <f>SUM(W99:W105)</f>
        <v>7101</v>
      </c>
      <c r="X98" s="153">
        <f t="shared" ref="X98:Z98" si="35">SUM(X99:X105)</f>
        <v>0</v>
      </c>
      <c r="Y98" s="20">
        <f t="shared" si="35"/>
        <v>12788.68</v>
      </c>
      <c r="Z98" s="153">
        <f t="shared" si="35"/>
        <v>6440.7199999999993</v>
      </c>
      <c r="AA98" s="20">
        <f>SUM(AA99:AA106)</f>
        <v>25149.309999999998</v>
      </c>
      <c r="AB98" s="20">
        <f>SUM(AB99:AB105)</f>
        <v>24280.18</v>
      </c>
      <c r="AC98" s="20">
        <f>SUM(AC99:AC107)</f>
        <v>15720.47</v>
      </c>
      <c r="AD98" s="20">
        <f>SUM(AD99:AD105)</f>
        <v>9894</v>
      </c>
    </row>
    <row r="99" spans="1:31" x14ac:dyDescent="0.3">
      <c r="A99" s="71"/>
      <c r="B99" s="16"/>
      <c r="C99" s="21" t="s">
        <v>26</v>
      </c>
      <c r="D99" s="84" t="s">
        <v>252</v>
      </c>
      <c r="E99" s="185"/>
      <c r="F99" s="91"/>
      <c r="G99" s="21"/>
      <c r="H99" s="21" t="s">
        <v>253</v>
      </c>
      <c r="I99" s="105"/>
      <c r="J99" s="226" t="s">
        <v>51</v>
      </c>
      <c r="K99" s="193" t="s">
        <v>31</v>
      </c>
      <c r="L99" s="193" t="s">
        <v>31</v>
      </c>
      <c r="M99" s="193" t="s">
        <v>31</v>
      </c>
      <c r="N99" s="21" t="s">
        <v>254</v>
      </c>
      <c r="O99" s="22">
        <v>0</v>
      </c>
      <c r="P99" s="62">
        <v>0</v>
      </c>
      <c r="Q99" s="22">
        <v>0</v>
      </c>
      <c r="R99" s="22">
        <v>0</v>
      </c>
      <c r="S99" s="22">
        <v>0</v>
      </c>
      <c r="T99" s="22"/>
      <c r="U99" s="22">
        <v>0</v>
      </c>
      <c r="V99" s="22">
        <v>0</v>
      </c>
      <c r="W99" s="154"/>
      <c r="X99" s="154"/>
      <c r="Y99" s="22"/>
      <c r="Z99" s="154"/>
      <c r="AA99" s="22"/>
      <c r="AB99" s="22"/>
      <c r="AC99" s="22"/>
      <c r="AD99" s="22"/>
    </row>
    <row r="100" spans="1:31" x14ac:dyDescent="0.3">
      <c r="A100" s="71"/>
      <c r="B100" s="16"/>
      <c r="C100" s="21" t="s">
        <v>34</v>
      </c>
      <c r="D100" s="84" t="s">
        <v>255</v>
      </c>
      <c r="E100" s="185"/>
      <c r="F100" s="91"/>
      <c r="G100" s="21"/>
      <c r="H100" s="21" t="s">
        <v>256</v>
      </c>
      <c r="I100" s="105"/>
      <c r="J100" s="226" t="s">
        <v>51</v>
      </c>
      <c r="K100" s="193" t="s">
        <v>31</v>
      </c>
      <c r="L100" s="193" t="s">
        <v>31</v>
      </c>
      <c r="M100" s="193" t="s">
        <v>31</v>
      </c>
      <c r="N100" s="21" t="s">
        <v>257</v>
      </c>
      <c r="O100" s="22">
        <v>0</v>
      </c>
      <c r="P100" s="62">
        <v>0</v>
      </c>
      <c r="Q100" s="22">
        <v>0</v>
      </c>
      <c r="R100" s="22">
        <v>0</v>
      </c>
      <c r="S100" s="22">
        <v>0</v>
      </c>
      <c r="T100" s="22"/>
      <c r="U100" s="22">
        <v>0</v>
      </c>
      <c r="V100" s="22">
        <v>0</v>
      </c>
      <c r="W100" s="154"/>
      <c r="X100" s="154"/>
      <c r="Y100" s="22"/>
      <c r="Z100" s="154"/>
      <c r="AA100" s="22"/>
      <c r="AB100" s="22"/>
      <c r="AC100" s="22"/>
      <c r="AD100" s="22"/>
    </row>
    <row r="101" spans="1:31" x14ac:dyDescent="0.3">
      <c r="A101" s="71"/>
      <c r="B101" s="16"/>
      <c r="C101" s="21" t="s">
        <v>38</v>
      </c>
      <c r="D101" s="84" t="s">
        <v>258</v>
      </c>
      <c r="E101" s="185"/>
      <c r="F101" s="91"/>
      <c r="G101" s="21"/>
      <c r="H101" s="21" t="s">
        <v>70</v>
      </c>
      <c r="I101" s="105"/>
      <c r="J101" s="226" t="s">
        <v>51</v>
      </c>
      <c r="K101" s="193" t="s">
        <v>31</v>
      </c>
      <c r="L101" s="193" t="s">
        <v>31</v>
      </c>
      <c r="M101" s="193" t="s">
        <v>31</v>
      </c>
      <c r="N101" s="21" t="s">
        <v>259</v>
      </c>
      <c r="O101" s="22">
        <v>0</v>
      </c>
      <c r="P101" s="62">
        <v>0</v>
      </c>
      <c r="Q101" s="22">
        <v>0</v>
      </c>
      <c r="R101" s="22">
        <v>0</v>
      </c>
      <c r="S101" s="22">
        <v>0</v>
      </c>
      <c r="T101" s="22"/>
      <c r="U101" s="22">
        <v>0</v>
      </c>
      <c r="V101" s="22">
        <v>0</v>
      </c>
      <c r="W101" s="154"/>
      <c r="X101" s="154"/>
      <c r="Y101" s="22"/>
      <c r="Z101" s="154"/>
      <c r="AA101" s="22"/>
      <c r="AB101" s="22"/>
      <c r="AC101" s="22"/>
      <c r="AD101" s="22"/>
    </row>
    <row r="102" spans="1:31" x14ac:dyDescent="0.3">
      <c r="A102" s="71"/>
      <c r="B102" s="16"/>
      <c r="C102" s="21" t="s">
        <v>42</v>
      </c>
      <c r="D102" s="84" t="s">
        <v>260</v>
      </c>
      <c r="E102" s="185"/>
      <c r="F102" s="91"/>
      <c r="G102" s="21" t="s">
        <v>88</v>
      </c>
      <c r="H102" s="21" t="s">
        <v>44</v>
      </c>
      <c r="I102" s="105"/>
      <c r="J102" s="214" t="s">
        <v>32</v>
      </c>
      <c r="K102" s="214" t="s">
        <v>32</v>
      </c>
      <c r="L102" s="214" t="s">
        <v>32</v>
      </c>
      <c r="M102" s="214" t="s">
        <v>32</v>
      </c>
      <c r="N102" s="147" t="s">
        <v>261</v>
      </c>
      <c r="O102" s="22">
        <v>3050</v>
      </c>
      <c r="P102" s="62">
        <v>0</v>
      </c>
      <c r="Q102" s="22">
        <v>4000</v>
      </c>
      <c r="R102" s="22">
        <v>1800</v>
      </c>
      <c r="S102" s="22">
        <v>4000</v>
      </c>
      <c r="T102" s="22">
        <v>3500</v>
      </c>
      <c r="U102" s="22">
        <v>4000</v>
      </c>
      <c r="V102" s="22">
        <v>3500</v>
      </c>
      <c r="W102" s="154">
        <v>1500</v>
      </c>
      <c r="X102" s="154"/>
      <c r="Y102" s="22">
        <v>3526.95</v>
      </c>
      <c r="Z102" s="154">
        <v>2460.7199999999998</v>
      </c>
      <c r="AA102" s="22">
        <v>4615.84</v>
      </c>
      <c r="AB102" s="22">
        <v>2542</v>
      </c>
      <c r="AC102" s="22">
        <v>4733.97</v>
      </c>
      <c r="AD102" s="22">
        <v>3234</v>
      </c>
    </row>
    <row r="103" spans="1:31" x14ac:dyDescent="0.3">
      <c r="A103" s="71"/>
      <c r="B103" s="16"/>
      <c r="C103" s="21" t="s">
        <v>134</v>
      </c>
      <c r="D103" s="84" t="s">
        <v>262</v>
      </c>
      <c r="E103" s="185"/>
      <c r="F103" s="91"/>
      <c r="G103" s="21" t="s">
        <v>88</v>
      </c>
      <c r="H103" s="21" t="s">
        <v>253</v>
      </c>
      <c r="I103" s="105"/>
      <c r="J103" s="214" t="s">
        <v>32</v>
      </c>
      <c r="K103" s="214" t="s">
        <v>32</v>
      </c>
      <c r="L103" s="214" t="s">
        <v>32</v>
      </c>
      <c r="M103" s="214" t="s">
        <v>32</v>
      </c>
      <c r="N103" s="148" t="s">
        <v>263</v>
      </c>
      <c r="O103" s="22">
        <v>6000</v>
      </c>
      <c r="P103" s="62">
        <v>0</v>
      </c>
      <c r="Q103" s="22">
        <v>6000</v>
      </c>
      <c r="R103" s="22">
        <v>6000</v>
      </c>
      <c r="S103" s="22">
        <v>4500</v>
      </c>
      <c r="T103" s="22">
        <v>5000</v>
      </c>
      <c r="U103" s="22">
        <v>4500</v>
      </c>
      <c r="V103" s="22">
        <v>4750</v>
      </c>
      <c r="W103" s="154"/>
      <c r="X103" s="154"/>
      <c r="Y103" s="22">
        <v>4011.73</v>
      </c>
      <c r="Z103" s="154">
        <v>3980</v>
      </c>
      <c r="AA103" s="22">
        <v>3488.12</v>
      </c>
      <c r="AB103" s="22">
        <v>6921.98</v>
      </c>
      <c r="AC103" s="22">
        <v>4974.67</v>
      </c>
      <c r="AD103" s="22">
        <v>6660</v>
      </c>
    </row>
    <row r="104" spans="1:31" x14ac:dyDescent="0.3">
      <c r="A104" s="71"/>
      <c r="B104" s="16"/>
      <c r="C104" s="21" t="s">
        <v>137</v>
      </c>
      <c r="D104" s="84" t="s">
        <v>264</v>
      </c>
      <c r="E104" s="185"/>
      <c r="F104" s="91"/>
      <c r="G104" s="21"/>
      <c r="H104" s="21" t="s">
        <v>28</v>
      </c>
      <c r="I104" s="105"/>
      <c r="J104" s="214" t="s">
        <v>32</v>
      </c>
      <c r="K104" s="214" t="s">
        <v>32</v>
      </c>
      <c r="L104" s="214" t="s">
        <v>32</v>
      </c>
      <c r="M104" s="214" t="s">
        <v>32</v>
      </c>
      <c r="N104" s="148" t="s">
        <v>265</v>
      </c>
      <c r="O104" s="22">
        <v>0</v>
      </c>
      <c r="P104" s="62">
        <v>0</v>
      </c>
      <c r="Q104" s="22">
        <v>0</v>
      </c>
      <c r="R104" s="22">
        <v>0</v>
      </c>
      <c r="S104" s="22">
        <v>13000</v>
      </c>
      <c r="T104" s="22">
        <v>12000</v>
      </c>
      <c r="U104" s="22">
        <v>0</v>
      </c>
      <c r="V104" s="22">
        <v>0</v>
      </c>
      <c r="W104" s="154"/>
      <c r="X104" s="154"/>
      <c r="Y104" s="22"/>
      <c r="Z104" s="154"/>
      <c r="AA104" s="22">
        <v>7214.07</v>
      </c>
      <c r="AB104" s="22">
        <v>14816.2</v>
      </c>
      <c r="AC104" s="22"/>
      <c r="AD104" s="22"/>
    </row>
    <row r="105" spans="1:31" x14ac:dyDescent="0.3">
      <c r="A105" s="71"/>
      <c r="B105" s="16"/>
      <c r="C105" s="21" t="s">
        <v>140</v>
      </c>
      <c r="D105" s="84" t="s">
        <v>266</v>
      </c>
      <c r="E105" s="185"/>
      <c r="F105" s="91"/>
      <c r="G105" s="21"/>
      <c r="H105" s="21" t="s">
        <v>40</v>
      </c>
      <c r="I105" s="105"/>
      <c r="J105" s="214" t="s">
        <v>32</v>
      </c>
      <c r="K105" s="214" t="s">
        <v>32</v>
      </c>
      <c r="L105" s="214" t="s">
        <v>32</v>
      </c>
      <c r="M105" s="214" t="s">
        <v>32</v>
      </c>
      <c r="N105" s="21" t="s">
        <v>267</v>
      </c>
      <c r="O105" s="22">
        <v>5500</v>
      </c>
      <c r="P105" s="62">
        <v>0</v>
      </c>
      <c r="Q105" s="22">
        <v>5500</v>
      </c>
      <c r="R105" s="22">
        <v>0</v>
      </c>
      <c r="S105" s="22">
        <v>5500</v>
      </c>
      <c r="T105" s="22"/>
      <c r="U105" s="22">
        <v>5500</v>
      </c>
      <c r="V105" s="22">
        <v>0</v>
      </c>
      <c r="W105" s="154">
        <v>5601</v>
      </c>
      <c r="X105" s="154"/>
      <c r="Y105" s="22">
        <v>5250</v>
      </c>
      <c r="Z105" s="154"/>
      <c r="AA105" s="22">
        <v>5048</v>
      </c>
      <c r="AB105" s="22"/>
      <c r="AC105" s="22">
        <v>5500</v>
      </c>
      <c r="AD105" s="22"/>
    </row>
    <row r="106" spans="1:31" x14ac:dyDescent="0.3">
      <c r="A106" s="71"/>
      <c r="B106" s="16"/>
      <c r="C106" s="21" t="s">
        <v>143</v>
      </c>
      <c r="D106" s="143" t="s">
        <v>268</v>
      </c>
      <c r="E106" s="185"/>
      <c r="F106" s="91"/>
      <c r="G106" s="21"/>
      <c r="H106" s="21"/>
      <c r="I106" s="105"/>
      <c r="J106" s="232"/>
      <c r="K106" s="231"/>
      <c r="L106" s="231"/>
      <c r="M106" s="214" t="s">
        <v>32</v>
      </c>
      <c r="N106" s="174" t="s">
        <v>269</v>
      </c>
      <c r="O106" s="22"/>
      <c r="P106" s="62"/>
      <c r="Q106" s="22"/>
      <c r="R106" s="22"/>
      <c r="S106" s="22"/>
      <c r="T106" s="22"/>
      <c r="U106" s="22">
        <v>700</v>
      </c>
      <c r="V106" s="22"/>
      <c r="W106" s="154"/>
      <c r="X106" s="154"/>
      <c r="Y106" s="22"/>
      <c r="Z106" s="154"/>
      <c r="AA106" s="22">
        <v>4783.28</v>
      </c>
      <c r="AB106" s="22"/>
      <c r="AC106" s="22">
        <v>511.83</v>
      </c>
      <c r="AD106" s="22"/>
    </row>
    <row r="107" spans="1:31" x14ac:dyDescent="0.3">
      <c r="A107" s="71"/>
      <c r="B107" s="16"/>
      <c r="C107" s="21" t="s">
        <v>146</v>
      </c>
      <c r="D107" s="143" t="s">
        <v>270</v>
      </c>
      <c r="E107" s="185"/>
      <c r="F107" s="91"/>
      <c r="G107" s="21"/>
      <c r="H107" s="21"/>
      <c r="I107" s="105"/>
      <c r="J107" s="232"/>
      <c r="K107" s="231"/>
      <c r="L107" s="231"/>
      <c r="M107" s="214" t="s">
        <v>32</v>
      </c>
      <c r="N107" s="174" t="s">
        <v>271</v>
      </c>
      <c r="O107" s="22"/>
      <c r="P107" s="62"/>
      <c r="Q107" s="22"/>
      <c r="R107" s="22"/>
      <c r="S107" s="22"/>
      <c r="T107" s="22"/>
      <c r="U107" s="22">
        <v>200</v>
      </c>
      <c r="V107" s="22"/>
      <c r="W107" s="154"/>
      <c r="X107" s="154"/>
      <c r="Y107" s="22"/>
      <c r="Z107" s="154"/>
      <c r="AA107" s="22"/>
      <c r="AB107" s="22"/>
      <c r="AC107" s="22"/>
      <c r="AD107" s="22"/>
    </row>
    <row r="108" spans="1:31" x14ac:dyDescent="0.3">
      <c r="A108" s="71"/>
      <c r="B108" s="17" t="s">
        <v>46</v>
      </c>
      <c r="C108" s="19"/>
      <c r="D108" s="247" t="s">
        <v>272</v>
      </c>
      <c r="E108" s="181" t="s">
        <v>273</v>
      </c>
      <c r="F108" s="93"/>
      <c r="G108" s="17"/>
      <c r="H108" s="17"/>
      <c r="I108" s="107"/>
      <c r="J108" s="218"/>
      <c r="K108" s="219"/>
      <c r="L108" s="219"/>
      <c r="M108" s="181"/>
      <c r="N108" s="19"/>
      <c r="O108" s="20">
        <f>SUM(O110:O119)</f>
        <v>51250</v>
      </c>
      <c r="P108" s="61">
        <f>SUM(P110:P118)</f>
        <v>0</v>
      </c>
      <c r="Q108" s="20">
        <f>SUM(Q109:Q119)</f>
        <v>68035</v>
      </c>
      <c r="R108" s="20">
        <f>SUM(R109:R119)</f>
        <v>8252.9500000000007</v>
      </c>
      <c r="S108" s="20">
        <f>SUM(S109:S119)</f>
        <v>62000</v>
      </c>
      <c r="T108" s="20">
        <f t="shared" ref="T108:AB108" si="36">SUM(T110:T118)</f>
        <v>0</v>
      </c>
      <c r="U108" s="20">
        <f>SUM(U110:U119)</f>
        <v>41350</v>
      </c>
      <c r="V108" s="20">
        <f>SUM(V110:V119)</f>
        <v>0</v>
      </c>
      <c r="W108" s="153">
        <f>SUM(W109:W119)</f>
        <v>43379.5</v>
      </c>
      <c r="X108" s="153">
        <f>SUM(X109:X119)</f>
        <v>4817.88</v>
      </c>
      <c r="Y108" s="20">
        <f>SUM(Y109:Y119)</f>
        <v>59262.200000000004</v>
      </c>
      <c r="Z108" s="153">
        <f>SUM(Z109:Z119)</f>
        <v>8252.9500000000007</v>
      </c>
      <c r="AA108" s="20">
        <f>SUM(AA109:AA119)</f>
        <v>59684.68</v>
      </c>
      <c r="AB108" s="20">
        <f t="shared" si="36"/>
        <v>0</v>
      </c>
      <c r="AC108" s="20">
        <f>SUM(AC109:AC119)</f>
        <v>43443.27</v>
      </c>
      <c r="AD108" s="20">
        <f>SUM(AD110:AD118)</f>
        <v>2169.5</v>
      </c>
    </row>
    <row r="109" spans="1:31" x14ac:dyDescent="0.3">
      <c r="A109" s="71"/>
      <c r="B109" s="21"/>
      <c r="C109" s="21" t="s">
        <v>26</v>
      </c>
      <c r="D109" s="84" t="s">
        <v>274</v>
      </c>
      <c r="E109" s="185"/>
      <c r="F109" s="91"/>
      <c r="G109" s="21" t="s">
        <v>40</v>
      </c>
      <c r="H109" s="21" t="s">
        <v>40</v>
      </c>
      <c r="I109" s="105"/>
      <c r="J109" s="226" t="s">
        <v>51</v>
      </c>
      <c r="K109" s="193" t="s">
        <v>31</v>
      </c>
      <c r="L109" s="193" t="s">
        <v>31</v>
      </c>
      <c r="M109" s="229" t="s">
        <v>31</v>
      </c>
      <c r="N109" s="70" t="s">
        <v>275</v>
      </c>
      <c r="O109" s="22">
        <v>0</v>
      </c>
      <c r="P109" s="62">
        <v>0</v>
      </c>
      <c r="Q109" s="22">
        <v>8300</v>
      </c>
      <c r="R109" s="22">
        <v>8252.9500000000007</v>
      </c>
      <c r="S109" s="22">
        <v>0</v>
      </c>
      <c r="T109" s="22"/>
      <c r="U109" s="22">
        <v>0</v>
      </c>
      <c r="V109" s="22">
        <v>0</v>
      </c>
      <c r="W109" s="154"/>
      <c r="X109" s="154"/>
      <c r="Y109" s="22">
        <v>8266.27</v>
      </c>
      <c r="Z109" s="154">
        <v>8252.9500000000007</v>
      </c>
      <c r="AA109" s="22"/>
      <c r="AB109" s="22"/>
      <c r="AC109" s="22">
        <v>39.75</v>
      </c>
      <c r="AD109" s="22"/>
    </row>
    <row r="110" spans="1:31" x14ac:dyDescent="0.3">
      <c r="A110" s="71"/>
      <c r="B110" s="16"/>
      <c r="C110" s="21" t="s">
        <v>34</v>
      </c>
      <c r="D110" s="84" t="s">
        <v>276</v>
      </c>
      <c r="E110" s="185"/>
      <c r="F110" s="91"/>
      <c r="G110" s="21" t="s">
        <v>40</v>
      </c>
      <c r="H110" s="21" t="s">
        <v>40</v>
      </c>
      <c r="I110" s="105"/>
      <c r="J110" s="226" t="s">
        <v>51</v>
      </c>
      <c r="K110" s="226" t="s">
        <v>51</v>
      </c>
      <c r="L110" s="226" t="s">
        <v>51</v>
      </c>
      <c r="M110" s="212" t="s">
        <v>32</v>
      </c>
      <c r="N110" s="170" t="s">
        <v>277</v>
      </c>
      <c r="O110" s="22">
        <v>0</v>
      </c>
      <c r="P110" s="62">
        <v>0</v>
      </c>
      <c r="Q110" s="22">
        <v>0</v>
      </c>
      <c r="R110" s="22">
        <v>0</v>
      </c>
      <c r="S110" s="22">
        <v>1600</v>
      </c>
      <c r="T110" s="22"/>
      <c r="U110" s="22">
        <v>3000</v>
      </c>
      <c r="V110" s="22">
        <v>0</v>
      </c>
      <c r="W110" s="154"/>
      <c r="X110" s="154"/>
      <c r="Y110" s="22"/>
      <c r="Z110" s="154"/>
      <c r="AA110" s="22"/>
      <c r="AB110" s="22"/>
      <c r="AC110" s="22">
        <v>3923.92</v>
      </c>
      <c r="AD110" s="22">
        <v>1149.5</v>
      </c>
      <c r="AE110" s="5"/>
    </row>
    <row r="111" spans="1:31" x14ac:dyDescent="0.3">
      <c r="A111" s="71"/>
      <c r="B111" s="16"/>
      <c r="C111" s="21" t="s">
        <v>38</v>
      </c>
      <c r="D111" s="84" t="s">
        <v>278</v>
      </c>
      <c r="E111" s="185"/>
      <c r="F111" s="91"/>
      <c r="G111" s="21" t="s">
        <v>40</v>
      </c>
      <c r="H111" s="21" t="s">
        <v>40</v>
      </c>
      <c r="I111" s="105"/>
      <c r="J111" s="226" t="s">
        <v>51</v>
      </c>
      <c r="K111" s="193" t="s">
        <v>31</v>
      </c>
      <c r="L111" s="214" t="s">
        <v>32</v>
      </c>
      <c r="M111" s="212" t="s">
        <v>32</v>
      </c>
      <c r="N111" s="170" t="s">
        <v>279</v>
      </c>
      <c r="O111" s="22">
        <v>0</v>
      </c>
      <c r="P111" s="62">
        <v>0</v>
      </c>
      <c r="Q111" s="22">
        <v>0</v>
      </c>
      <c r="R111" s="22">
        <v>0</v>
      </c>
      <c r="S111" s="22">
        <v>0</v>
      </c>
      <c r="T111" s="22"/>
      <c r="U111" s="22">
        <v>300</v>
      </c>
      <c r="V111" s="22">
        <v>0</v>
      </c>
      <c r="W111" s="154"/>
      <c r="X111" s="154"/>
      <c r="Y111" s="22"/>
      <c r="Z111" s="154"/>
      <c r="AA111" s="22"/>
      <c r="AB111" s="22"/>
      <c r="AC111" s="22">
        <v>119.59</v>
      </c>
      <c r="AD111" s="22"/>
      <c r="AE111" s="5"/>
    </row>
    <row r="112" spans="1:31" x14ac:dyDescent="0.3">
      <c r="A112" s="71"/>
      <c r="B112" s="16"/>
      <c r="C112" s="21" t="s">
        <v>42</v>
      </c>
      <c r="D112" s="84" t="s">
        <v>280</v>
      </c>
      <c r="E112" s="185"/>
      <c r="F112" s="91"/>
      <c r="G112" s="21" t="s">
        <v>40</v>
      </c>
      <c r="H112" s="21" t="s">
        <v>40</v>
      </c>
      <c r="I112" s="105"/>
      <c r="J112" s="214" t="s">
        <v>32</v>
      </c>
      <c r="K112" s="214" t="s">
        <v>32</v>
      </c>
      <c r="L112" s="214" t="s">
        <v>32</v>
      </c>
      <c r="M112" s="212" t="s">
        <v>32</v>
      </c>
      <c r="N112" s="147" t="s">
        <v>281</v>
      </c>
      <c r="O112" s="22">
        <v>2400</v>
      </c>
      <c r="P112" s="62">
        <v>0</v>
      </c>
      <c r="Q112" s="22">
        <v>6500</v>
      </c>
      <c r="R112" s="22">
        <v>0</v>
      </c>
      <c r="S112" s="22">
        <v>4500</v>
      </c>
      <c r="T112" s="22"/>
      <c r="U112" s="22">
        <v>4500</v>
      </c>
      <c r="V112" s="22">
        <v>0</v>
      </c>
      <c r="W112" s="154">
        <v>266.61</v>
      </c>
      <c r="X112" s="154"/>
      <c r="Y112" s="22">
        <v>4299.67</v>
      </c>
      <c r="Z112" s="154"/>
      <c r="AA112" s="22">
        <v>3261.49</v>
      </c>
      <c r="AB112" s="22"/>
      <c r="AC112" s="22">
        <v>4149.97</v>
      </c>
      <c r="AD112" s="22"/>
      <c r="AE112" s="5"/>
    </row>
    <row r="113" spans="1:32" x14ac:dyDescent="0.3">
      <c r="A113" s="71"/>
      <c r="B113" s="16"/>
      <c r="C113" s="21" t="s">
        <v>134</v>
      </c>
      <c r="D113" s="84" t="s">
        <v>282</v>
      </c>
      <c r="E113" s="185"/>
      <c r="F113" s="91"/>
      <c r="G113" s="21" t="s">
        <v>40</v>
      </c>
      <c r="H113" s="21" t="s">
        <v>40</v>
      </c>
      <c r="I113" s="105"/>
      <c r="J113" s="214" t="s">
        <v>32</v>
      </c>
      <c r="K113" s="214" t="s">
        <v>32</v>
      </c>
      <c r="L113" s="214" t="s">
        <v>32</v>
      </c>
      <c r="M113" s="212" t="s">
        <v>32</v>
      </c>
      <c r="N113" s="148" t="s">
        <v>283</v>
      </c>
      <c r="O113" s="22">
        <v>5000</v>
      </c>
      <c r="P113" s="62">
        <v>0</v>
      </c>
      <c r="Q113" s="22">
        <f>1200+2000+2500</f>
        <v>5700</v>
      </c>
      <c r="R113" s="22">
        <v>0</v>
      </c>
      <c r="S113" s="22">
        <v>6600</v>
      </c>
      <c r="T113" s="22"/>
      <c r="U113" s="22">
        <v>5250</v>
      </c>
      <c r="V113" s="22">
        <v>0</v>
      </c>
      <c r="W113" s="154">
        <v>5000</v>
      </c>
      <c r="X113" s="154"/>
      <c r="Y113" s="22">
        <v>3813.47</v>
      </c>
      <c r="Z113" s="154"/>
      <c r="AA113" s="22">
        <v>6685.21</v>
      </c>
      <c r="AB113" s="22"/>
      <c r="AC113" s="22">
        <v>5430.41</v>
      </c>
      <c r="AD113" s="22"/>
    </row>
    <row r="114" spans="1:32" x14ac:dyDescent="0.3">
      <c r="A114" s="71"/>
      <c r="B114" s="16"/>
      <c r="C114" s="21" t="s">
        <v>137</v>
      </c>
      <c r="D114" s="84" t="s">
        <v>284</v>
      </c>
      <c r="E114" s="185"/>
      <c r="F114" s="91"/>
      <c r="G114" s="21" t="s">
        <v>40</v>
      </c>
      <c r="H114" s="21" t="s">
        <v>40</v>
      </c>
      <c r="I114" s="105"/>
      <c r="J114" s="214" t="s">
        <v>32</v>
      </c>
      <c r="K114" s="214" t="s">
        <v>32</v>
      </c>
      <c r="L114" s="214" t="s">
        <v>32</v>
      </c>
      <c r="M114" s="212" t="s">
        <v>32</v>
      </c>
      <c r="N114" s="147" t="s">
        <v>285</v>
      </c>
      <c r="O114" s="22">
        <v>14100</v>
      </c>
      <c r="P114" s="62">
        <v>0</v>
      </c>
      <c r="Q114" s="22">
        <f>O114*1.1</f>
        <v>15510.000000000002</v>
      </c>
      <c r="R114" s="22">
        <v>0</v>
      </c>
      <c r="S114" s="22">
        <v>16200</v>
      </c>
      <c r="T114" s="22"/>
      <c r="U114" s="22">
        <v>7350</v>
      </c>
      <c r="V114" s="22">
        <v>0</v>
      </c>
      <c r="W114" s="154">
        <v>2527.61</v>
      </c>
      <c r="X114" s="154"/>
      <c r="Y114" s="22">
        <v>13087.66</v>
      </c>
      <c r="Z114" s="154"/>
      <c r="AA114" s="154">
        <v>16195.47</v>
      </c>
      <c r="AB114" s="22"/>
      <c r="AC114" s="22">
        <v>7853.95</v>
      </c>
      <c r="AD114" s="22"/>
    </row>
    <row r="115" spans="1:32" x14ac:dyDescent="0.3">
      <c r="A115" s="71"/>
      <c r="B115" s="16"/>
      <c r="C115" s="21" t="s">
        <v>140</v>
      </c>
      <c r="D115" s="84" t="s">
        <v>286</v>
      </c>
      <c r="E115" s="185"/>
      <c r="F115" s="91"/>
      <c r="G115" s="21" t="s">
        <v>40</v>
      </c>
      <c r="H115" s="21" t="s">
        <v>40</v>
      </c>
      <c r="I115" s="105"/>
      <c r="J115" s="214" t="s">
        <v>32</v>
      </c>
      <c r="K115" s="214" t="s">
        <v>32</v>
      </c>
      <c r="L115" s="214" t="s">
        <v>32</v>
      </c>
      <c r="M115" s="212" t="s">
        <v>32</v>
      </c>
      <c r="N115" s="148" t="s">
        <v>287</v>
      </c>
      <c r="O115" s="22">
        <v>27750</v>
      </c>
      <c r="P115" s="62">
        <v>0</v>
      </c>
      <c r="Q115" s="22">
        <f>O115*1.1</f>
        <v>30525.000000000004</v>
      </c>
      <c r="R115" s="22">
        <v>0</v>
      </c>
      <c r="S115" s="22">
        <v>30000</v>
      </c>
      <c r="T115" s="22"/>
      <c r="U115" s="22">
        <v>16350</v>
      </c>
      <c r="V115" s="22">
        <v>0</v>
      </c>
      <c r="W115" s="154">
        <f>-3845.46+15455.8+2044.1+18893.14</f>
        <v>32547.58</v>
      </c>
      <c r="X115" s="154">
        <v>4817.88</v>
      </c>
      <c r="Y115" s="22">
        <v>31600.93</v>
      </c>
      <c r="Z115" s="154"/>
      <c r="AA115" s="154">
        <v>29981.05</v>
      </c>
      <c r="AB115" s="22"/>
      <c r="AC115" s="22">
        <v>17370</v>
      </c>
      <c r="AD115" s="22">
        <v>1020</v>
      </c>
      <c r="AE115" s="5"/>
      <c r="AF115" s="5"/>
    </row>
    <row r="116" spans="1:32" x14ac:dyDescent="0.3">
      <c r="A116" s="71"/>
      <c r="B116" s="16"/>
      <c r="C116" s="21" t="s">
        <v>143</v>
      </c>
      <c r="D116" s="84" t="s">
        <v>288</v>
      </c>
      <c r="E116" s="185"/>
      <c r="F116" s="91"/>
      <c r="G116" s="21" t="s">
        <v>40</v>
      </c>
      <c r="H116" s="21" t="s">
        <v>40</v>
      </c>
      <c r="I116" s="105"/>
      <c r="J116" s="193" t="s">
        <v>31</v>
      </c>
      <c r="K116" s="193" t="s">
        <v>31</v>
      </c>
      <c r="L116" s="193" t="s">
        <v>31</v>
      </c>
      <c r="M116" s="212" t="s">
        <v>32</v>
      </c>
      <c r="N116" s="147" t="s">
        <v>289</v>
      </c>
      <c r="O116" s="22"/>
      <c r="P116" s="62"/>
      <c r="Q116" s="22"/>
      <c r="R116" s="22"/>
      <c r="S116" s="22">
        <v>0</v>
      </c>
      <c r="T116" s="22"/>
      <c r="U116" s="22">
        <v>0</v>
      </c>
      <c r="V116" s="22">
        <v>0</v>
      </c>
      <c r="W116" s="154">
        <v>2000</v>
      </c>
      <c r="X116" s="154"/>
      <c r="Y116" s="22">
        <v>-1942.17</v>
      </c>
      <c r="Z116" s="154"/>
      <c r="AA116" s="22"/>
      <c r="AB116" s="22"/>
      <c r="AC116" s="22"/>
      <c r="AD116" s="22"/>
    </row>
    <row r="117" spans="1:32" x14ac:dyDescent="0.3">
      <c r="A117" s="71"/>
      <c r="B117" s="16"/>
      <c r="C117" s="21" t="s">
        <v>143</v>
      </c>
      <c r="D117" s="84" t="s">
        <v>290</v>
      </c>
      <c r="E117" s="185"/>
      <c r="F117" s="91"/>
      <c r="G117" s="21" t="s">
        <v>40</v>
      </c>
      <c r="H117" s="21" t="s">
        <v>40</v>
      </c>
      <c r="I117" s="105"/>
      <c r="J117" s="214" t="s">
        <v>32</v>
      </c>
      <c r="K117" s="214" t="s">
        <v>32</v>
      </c>
      <c r="L117" s="214" t="s">
        <v>32</v>
      </c>
      <c r="M117" s="212" t="s">
        <v>32</v>
      </c>
      <c r="N117" s="148" t="s">
        <v>291</v>
      </c>
      <c r="O117" s="22">
        <v>1500</v>
      </c>
      <c r="P117" s="62">
        <v>0</v>
      </c>
      <c r="Q117" s="22">
        <v>1000</v>
      </c>
      <c r="R117" s="22">
        <v>0</v>
      </c>
      <c r="S117" s="22">
        <v>1550</v>
      </c>
      <c r="T117" s="22"/>
      <c r="U117" s="22">
        <v>3600</v>
      </c>
      <c r="V117" s="22">
        <v>0</v>
      </c>
      <c r="W117" s="154"/>
      <c r="X117" s="154"/>
      <c r="Y117" s="22">
        <v>514.08000000000004</v>
      </c>
      <c r="Z117" s="154"/>
      <c r="AA117" s="22">
        <v>2297.33</v>
      </c>
      <c r="AB117" s="22"/>
      <c r="AC117" s="22">
        <v>3330.55</v>
      </c>
      <c r="AD117" s="22"/>
    </row>
    <row r="118" spans="1:32" x14ac:dyDescent="0.3">
      <c r="A118" s="71"/>
      <c r="B118" s="16"/>
      <c r="C118" s="21" t="s">
        <v>146</v>
      </c>
      <c r="D118" s="84" t="s">
        <v>292</v>
      </c>
      <c r="E118" s="185"/>
      <c r="F118" s="91"/>
      <c r="G118" s="21" t="s">
        <v>40</v>
      </c>
      <c r="H118" s="21" t="s">
        <v>40</v>
      </c>
      <c r="I118" s="105"/>
      <c r="J118" s="214" t="s">
        <v>32</v>
      </c>
      <c r="K118" s="214" t="s">
        <v>32</v>
      </c>
      <c r="L118" s="214" t="s">
        <v>32</v>
      </c>
      <c r="M118" s="212" t="s">
        <v>32</v>
      </c>
      <c r="N118" s="147" t="s">
        <v>293</v>
      </c>
      <c r="O118" s="22">
        <v>500</v>
      </c>
      <c r="P118" s="62"/>
      <c r="Q118" s="22">
        <v>500</v>
      </c>
      <c r="R118" s="22">
        <v>0</v>
      </c>
      <c r="S118" s="22">
        <v>1550</v>
      </c>
      <c r="T118" s="22"/>
      <c r="U118" s="22">
        <v>1000</v>
      </c>
      <c r="V118" s="22">
        <v>0</v>
      </c>
      <c r="W118" s="154">
        <v>1037.7</v>
      </c>
      <c r="X118" s="154"/>
      <c r="Y118" s="22">
        <v>-377.71</v>
      </c>
      <c r="Z118" s="154"/>
      <c r="AA118" s="22">
        <v>1264.1300000000001</v>
      </c>
      <c r="AB118" s="22"/>
      <c r="AC118" s="22">
        <v>1225.1300000000001</v>
      </c>
      <c r="AD118" s="22"/>
    </row>
    <row r="119" spans="1:32" x14ac:dyDescent="0.3">
      <c r="A119" s="71"/>
      <c r="B119" s="26"/>
      <c r="C119" s="21" t="s">
        <v>149</v>
      </c>
      <c r="D119" s="84" t="s">
        <v>294</v>
      </c>
      <c r="E119" s="185"/>
      <c r="F119" s="91"/>
      <c r="G119" s="21"/>
      <c r="H119" s="21"/>
      <c r="I119" s="105"/>
      <c r="J119" s="222"/>
      <c r="K119" s="230"/>
      <c r="L119" s="230"/>
      <c r="M119" s="233" t="s">
        <v>207</v>
      </c>
      <c r="N119" s="21" t="s">
        <v>295</v>
      </c>
      <c r="O119" s="22">
        <v>0</v>
      </c>
      <c r="P119" s="62">
        <v>0</v>
      </c>
      <c r="Q119" s="22">
        <v>0</v>
      </c>
      <c r="R119" s="22">
        <v>0</v>
      </c>
      <c r="S119" s="27">
        <v>0</v>
      </c>
      <c r="T119" s="29"/>
      <c r="U119" s="27">
        <v>0</v>
      </c>
      <c r="V119" s="29">
        <v>0</v>
      </c>
      <c r="W119" s="154"/>
      <c r="X119" s="154"/>
      <c r="Y119" s="29"/>
      <c r="Z119" s="158"/>
      <c r="AA119" s="29"/>
      <c r="AB119" s="29"/>
      <c r="AC119" s="29"/>
      <c r="AD119" s="29"/>
    </row>
    <row r="120" spans="1:32" x14ac:dyDescent="0.3">
      <c r="A120" s="71"/>
      <c r="B120" s="17" t="s">
        <v>58</v>
      </c>
      <c r="C120" s="19"/>
      <c r="D120" s="247" t="s">
        <v>296</v>
      </c>
      <c r="E120" s="181"/>
      <c r="F120" s="93"/>
      <c r="G120" s="17"/>
      <c r="H120" s="17"/>
      <c r="I120" s="107"/>
      <c r="J120" s="218"/>
      <c r="K120" s="219"/>
      <c r="L120" s="219"/>
      <c r="M120" s="181"/>
      <c r="N120" s="19"/>
      <c r="O120" s="20">
        <f t="shared" ref="O120:T120" si="37">SUM(O121:O135)</f>
        <v>34950</v>
      </c>
      <c r="P120" s="61">
        <f t="shared" si="37"/>
        <v>0</v>
      </c>
      <c r="Q120" s="20">
        <f>SUM(Q121:Q135)</f>
        <v>40772.5</v>
      </c>
      <c r="R120" s="20">
        <f>SUM(R121:R135)</f>
        <v>0</v>
      </c>
      <c r="S120" s="20">
        <f>SUM(S121:S135)</f>
        <v>33143</v>
      </c>
      <c r="T120" s="20">
        <f t="shared" si="37"/>
        <v>0</v>
      </c>
      <c r="U120" s="20">
        <f>SUM(U121:U133)</f>
        <v>23590</v>
      </c>
      <c r="V120" s="20">
        <f>SUM(V121:V133)</f>
        <v>0</v>
      </c>
      <c r="W120" s="153">
        <f>SUM(W121:W135)</f>
        <v>41676.900000000009</v>
      </c>
      <c r="X120" s="153">
        <f>SUM(X121:X135)</f>
        <v>0</v>
      </c>
      <c r="Y120" s="20">
        <f>SUM(Y121:Y135)</f>
        <v>7757.4900000000016</v>
      </c>
      <c r="Z120" s="153">
        <f>SUM(Z121:Z135)</f>
        <v>0</v>
      </c>
      <c r="AA120" s="20">
        <f>SUM(AA121:AA135)</f>
        <v>31959.22</v>
      </c>
      <c r="AB120" s="20">
        <f t="shared" ref="AB120:AD120" si="38">SUM(AB121:AB130)</f>
        <v>0</v>
      </c>
      <c r="AC120" s="20">
        <f>SUM(AC121:AC133)</f>
        <v>22709.52</v>
      </c>
      <c r="AD120" s="20">
        <f t="shared" si="38"/>
        <v>0</v>
      </c>
      <c r="AE120" s="5"/>
    </row>
    <row r="121" spans="1:32" ht="28.8" x14ac:dyDescent="0.3">
      <c r="A121" s="71"/>
      <c r="B121" s="16"/>
      <c r="C121" s="21" t="s">
        <v>26</v>
      </c>
      <c r="D121" s="84" t="s">
        <v>297</v>
      </c>
      <c r="E121" s="185"/>
      <c r="F121" s="91"/>
      <c r="G121" s="21" t="s">
        <v>40</v>
      </c>
      <c r="H121" s="21" t="s">
        <v>40</v>
      </c>
      <c r="I121" s="105"/>
      <c r="J121" s="214" t="s">
        <v>32</v>
      </c>
      <c r="K121" s="214" t="s">
        <v>32</v>
      </c>
      <c r="L121" s="214" t="s">
        <v>32</v>
      </c>
      <c r="M121" s="214" t="s">
        <v>32</v>
      </c>
      <c r="N121" s="149" t="s">
        <v>298</v>
      </c>
      <c r="O121" s="22">
        <v>0</v>
      </c>
      <c r="P121" s="62">
        <v>0</v>
      </c>
      <c r="Q121" s="22">
        <v>0</v>
      </c>
      <c r="R121" s="22">
        <v>0</v>
      </c>
      <c r="S121" s="22">
        <v>0</v>
      </c>
      <c r="T121" s="22"/>
      <c r="U121" s="22">
        <v>0</v>
      </c>
      <c r="V121" s="22">
        <v>0</v>
      </c>
      <c r="W121" s="154"/>
      <c r="X121" s="154"/>
      <c r="Y121" s="22"/>
      <c r="Z121" s="154"/>
      <c r="AA121" s="22"/>
      <c r="AB121" s="22"/>
      <c r="AC121" s="22"/>
      <c r="AD121" s="22"/>
    </row>
    <row r="122" spans="1:32" ht="28.8" x14ac:dyDescent="0.3">
      <c r="A122" s="71"/>
      <c r="B122" s="16"/>
      <c r="C122" s="21" t="s">
        <v>34</v>
      </c>
      <c r="D122" s="84" t="s">
        <v>299</v>
      </c>
      <c r="E122" s="185"/>
      <c r="F122" s="91"/>
      <c r="G122" s="21" t="s">
        <v>88</v>
      </c>
      <c r="H122" s="21" t="s">
        <v>44</v>
      </c>
      <c r="I122" s="105"/>
      <c r="J122" s="214" t="s">
        <v>32</v>
      </c>
      <c r="K122" s="214" t="s">
        <v>32</v>
      </c>
      <c r="L122" s="214" t="s">
        <v>32</v>
      </c>
      <c r="M122" s="214" t="s">
        <v>32</v>
      </c>
      <c r="N122" s="147" t="s">
        <v>300</v>
      </c>
      <c r="O122" s="22">
        <v>1750</v>
      </c>
      <c r="P122" s="62">
        <v>0</v>
      </c>
      <c r="Q122" s="22">
        <v>2500</v>
      </c>
      <c r="R122" s="22">
        <v>0</v>
      </c>
      <c r="S122" s="22">
        <v>2000</v>
      </c>
      <c r="T122" s="22"/>
      <c r="U122" s="22">
        <v>2000</v>
      </c>
      <c r="V122" s="22">
        <v>0</v>
      </c>
      <c r="W122" s="154">
        <v>500</v>
      </c>
      <c r="X122" s="154"/>
      <c r="Y122" s="22">
        <v>1687.99</v>
      </c>
      <c r="Z122" s="154"/>
      <c r="AA122" s="22">
        <v>2109.4899999999998</v>
      </c>
      <c r="AB122" s="22"/>
      <c r="AC122" s="22">
        <v>1340.95</v>
      </c>
      <c r="AD122" s="22"/>
    </row>
    <row r="123" spans="1:32" ht="28.8" x14ac:dyDescent="0.3">
      <c r="A123" s="71"/>
      <c r="B123" s="16"/>
      <c r="C123" s="21" t="s">
        <v>38</v>
      </c>
      <c r="D123" s="84" t="s">
        <v>301</v>
      </c>
      <c r="E123" s="185"/>
      <c r="F123" s="91"/>
      <c r="G123" s="21" t="s">
        <v>88</v>
      </c>
      <c r="H123" s="21" t="s">
        <v>253</v>
      </c>
      <c r="I123" s="105"/>
      <c r="J123" s="214" t="s">
        <v>32</v>
      </c>
      <c r="K123" s="214" t="s">
        <v>32</v>
      </c>
      <c r="L123" s="214" t="s">
        <v>32</v>
      </c>
      <c r="M123" s="214" t="s">
        <v>32</v>
      </c>
      <c r="N123" s="149" t="s">
        <v>302</v>
      </c>
      <c r="O123" s="22">
        <v>1750</v>
      </c>
      <c r="P123" s="62">
        <v>0</v>
      </c>
      <c r="Q123" s="22">
        <f>1750*1.019</f>
        <v>1783.2499999999998</v>
      </c>
      <c r="R123" s="22">
        <v>0</v>
      </c>
      <c r="S123" s="22">
        <v>2000</v>
      </c>
      <c r="T123" s="22"/>
      <c r="U123" s="22">
        <v>3250</v>
      </c>
      <c r="V123" s="22">
        <v>0</v>
      </c>
      <c r="W123" s="154"/>
      <c r="X123" s="154"/>
      <c r="Y123" s="22">
        <v>2420.3200000000002</v>
      </c>
      <c r="Z123" s="154"/>
      <c r="AA123" s="22">
        <v>3261.02</v>
      </c>
      <c r="AB123" s="22"/>
      <c r="AC123" s="22">
        <v>2892.89</v>
      </c>
      <c r="AD123" s="22"/>
      <c r="AE123" s="5"/>
    </row>
    <row r="124" spans="1:32" ht="28.8" x14ac:dyDescent="0.3">
      <c r="A124" s="71"/>
      <c r="B124" s="16"/>
      <c r="C124" s="21" t="s">
        <v>42</v>
      </c>
      <c r="D124" s="249" t="s">
        <v>303</v>
      </c>
      <c r="E124" s="185"/>
      <c r="F124" s="91"/>
      <c r="G124" s="21" t="s">
        <v>88</v>
      </c>
      <c r="H124" s="21" t="s">
        <v>28</v>
      </c>
      <c r="I124" s="105"/>
      <c r="J124" s="214" t="s">
        <v>32</v>
      </c>
      <c r="K124" s="214" t="s">
        <v>32</v>
      </c>
      <c r="L124" s="214" t="s">
        <v>32</v>
      </c>
      <c r="M124" s="214" t="s">
        <v>32</v>
      </c>
      <c r="N124" s="149" t="s">
        <v>304</v>
      </c>
      <c r="O124" s="22">
        <v>2000</v>
      </c>
      <c r="P124" s="62">
        <v>0</v>
      </c>
      <c r="Q124" s="22">
        <f>2000*1.019</f>
        <v>2037.9999999999998</v>
      </c>
      <c r="R124" s="22">
        <v>0</v>
      </c>
      <c r="S124" s="22">
        <v>2200</v>
      </c>
      <c r="T124" s="22"/>
      <c r="U124" s="22">
        <v>2200</v>
      </c>
      <c r="V124" s="22">
        <v>0</v>
      </c>
      <c r="W124" s="154"/>
      <c r="X124" s="154"/>
      <c r="Y124" s="22">
        <v>2491.41</v>
      </c>
      <c r="Z124" s="154"/>
      <c r="AA124" s="22">
        <v>3849.47</v>
      </c>
      <c r="AB124" s="22"/>
      <c r="AC124" s="22">
        <v>2357.52</v>
      </c>
      <c r="AD124" s="22"/>
      <c r="AE124" s="5"/>
    </row>
    <row r="125" spans="1:32" ht="28.8" x14ac:dyDescent="0.3">
      <c r="A125" s="71"/>
      <c r="B125" s="16"/>
      <c r="C125" s="21" t="s">
        <v>134</v>
      </c>
      <c r="D125" s="84" t="s">
        <v>305</v>
      </c>
      <c r="E125" s="185"/>
      <c r="F125" s="91"/>
      <c r="G125" s="21" t="s">
        <v>40</v>
      </c>
      <c r="H125" s="21" t="s">
        <v>40</v>
      </c>
      <c r="I125" s="105"/>
      <c r="J125" s="214" t="s">
        <v>32</v>
      </c>
      <c r="K125" s="214" t="s">
        <v>32</v>
      </c>
      <c r="L125" s="214" t="s">
        <v>32</v>
      </c>
      <c r="M125" s="214" t="s">
        <v>32</v>
      </c>
      <c r="N125" s="147" t="s">
        <v>306</v>
      </c>
      <c r="O125" s="22">
        <v>750</v>
      </c>
      <c r="P125" s="62">
        <v>0</v>
      </c>
      <c r="Q125" s="22">
        <v>800</v>
      </c>
      <c r="R125" s="22">
        <v>0</v>
      </c>
      <c r="S125" s="22">
        <v>1200</v>
      </c>
      <c r="T125" s="22"/>
      <c r="U125" s="22">
        <v>700</v>
      </c>
      <c r="V125" s="22">
        <v>0</v>
      </c>
      <c r="W125" s="154">
        <v>360.2</v>
      </c>
      <c r="X125" s="154"/>
      <c r="Y125" s="22">
        <v>260</v>
      </c>
      <c r="Z125" s="154"/>
      <c r="AA125" s="22">
        <v>409.9</v>
      </c>
      <c r="AB125" s="22"/>
      <c r="AC125" s="22">
        <v>400</v>
      </c>
      <c r="AD125" s="22"/>
    </row>
    <row r="126" spans="1:32" ht="28.8" x14ac:dyDescent="0.3">
      <c r="A126" s="71"/>
      <c r="B126" s="16"/>
      <c r="C126" s="21" t="s">
        <v>137</v>
      </c>
      <c r="D126" s="84" t="s">
        <v>307</v>
      </c>
      <c r="E126" s="185"/>
      <c r="F126" s="91"/>
      <c r="G126" s="21" t="s">
        <v>40</v>
      </c>
      <c r="H126" s="21" t="s">
        <v>40</v>
      </c>
      <c r="I126" s="105"/>
      <c r="J126" s="214" t="s">
        <v>32</v>
      </c>
      <c r="K126" s="214" t="s">
        <v>32</v>
      </c>
      <c r="L126" s="214" t="s">
        <v>32</v>
      </c>
      <c r="M126" s="214" t="s">
        <v>32</v>
      </c>
      <c r="N126" s="149" t="s">
        <v>308</v>
      </c>
      <c r="O126" s="22">
        <v>1250</v>
      </c>
      <c r="P126" s="62">
        <v>0</v>
      </c>
      <c r="Q126" s="22">
        <f>1250*1.019</f>
        <v>1273.7499999999998</v>
      </c>
      <c r="R126" s="22">
        <v>0</v>
      </c>
      <c r="S126" s="22">
        <v>0</v>
      </c>
      <c r="T126" s="22"/>
      <c r="U126" s="22">
        <v>0</v>
      </c>
      <c r="V126" s="22">
        <v>0</v>
      </c>
      <c r="W126" s="154">
        <v>11360.99</v>
      </c>
      <c r="X126" s="154"/>
      <c r="Y126" s="22">
        <v>-10883.59</v>
      </c>
      <c r="Z126" s="154"/>
      <c r="AA126" s="22"/>
      <c r="AB126" s="22"/>
      <c r="AC126" s="22"/>
      <c r="AD126" s="22"/>
      <c r="AE126" s="5"/>
    </row>
    <row r="127" spans="1:32" ht="28.8" x14ac:dyDescent="0.3">
      <c r="A127" s="71"/>
      <c r="B127" s="16"/>
      <c r="C127" s="21" t="s">
        <v>140</v>
      </c>
      <c r="D127" s="84" t="s">
        <v>309</v>
      </c>
      <c r="E127" s="185"/>
      <c r="F127" s="91"/>
      <c r="G127" s="21" t="s">
        <v>40</v>
      </c>
      <c r="H127" s="21" t="s">
        <v>40</v>
      </c>
      <c r="I127" s="105"/>
      <c r="J127" s="214" t="s">
        <v>32</v>
      </c>
      <c r="K127" s="214" t="s">
        <v>32</v>
      </c>
      <c r="L127" s="214" t="s">
        <v>32</v>
      </c>
      <c r="M127" s="214" t="s">
        <v>32</v>
      </c>
      <c r="N127" s="147" t="s">
        <v>310</v>
      </c>
      <c r="O127" s="22">
        <v>3800</v>
      </c>
      <c r="P127" s="62">
        <v>0</v>
      </c>
      <c r="Q127" s="22">
        <v>6700</v>
      </c>
      <c r="R127" s="22">
        <v>0</v>
      </c>
      <c r="S127" s="22">
        <v>6900</v>
      </c>
      <c r="T127" s="22"/>
      <c r="U127" s="22">
        <v>3950</v>
      </c>
      <c r="V127" s="22">
        <v>0</v>
      </c>
      <c r="W127" s="154">
        <v>2131.9</v>
      </c>
      <c r="X127" s="154"/>
      <c r="Y127" s="22">
        <v>-165.7</v>
      </c>
      <c r="Z127" s="154"/>
      <c r="AA127" s="22">
        <v>5014.1099999999997</v>
      </c>
      <c r="AB127" s="22"/>
      <c r="AC127" s="22">
        <v>2368.87</v>
      </c>
      <c r="AD127" s="22"/>
    </row>
    <row r="128" spans="1:32" ht="28.8" x14ac:dyDescent="0.3">
      <c r="A128" s="71"/>
      <c r="B128" s="16"/>
      <c r="C128" s="21" t="s">
        <v>143</v>
      </c>
      <c r="D128" s="84" t="s">
        <v>311</v>
      </c>
      <c r="E128" s="185"/>
      <c r="F128" s="91"/>
      <c r="G128" s="21" t="s">
        <v>40</v>
      </c>
      <c r="H128" s="21" t="s">
        <v>40</v>
      </c>
      <c r="I128" s="105"/>
      <c r="J128" s="214" t="s">
        <v>32</v>
      </c>
      <c r="K128" s="214" t="s">
        <v>32</v>
      </c>
      <c r="L128" s="214" t="s">
        <v>32</v>
      </c>
      <c r="M128" s="214" t="s">
        <v>32</v>
      </c>
      <c r="N128" s="149" t="s">
        <v>312</v>
      </c>
      <c r="O128" s="22">
        <v>10700</v>
      </c>
      <c r="P128" s="62">
        <v>0</v>
      </c>
      <c r="Q128" s="22">
        <f>10700*1.019</f>
        <v>10903.3</v>
      </c>
      <c r="R128" s="22">
        <v>0</v>
      </c>
      <c r="S128" s="22">
        <v>6000</v>
      </c>
      <c r="T128" s="22"/>
      <c r="U128" s="22">
        <v>4250</v>
      </c>
      <c r="V128" s="22">
        <v>0</v>
      </c>
      <c r="W128" s="154">
        <v>14086.42</v>
      </c>
      <c r="X128" s="154"/>
      <c r="Y128" s="22">
        <v>5596.62</v>
      </c>
      <c r="Z128" s="154"/>
      <c r="AA128" s="22">
        <v>5978.01</v>
      </c>
      <c r="AB128" s="22"/>
      <c r="AC128" s="22">
        <v>4250</v>
      </c>
      <c r="AD128" s="22"/>
      <c r="AE128" s="5"/>
      <c r="AF128" s="5"/>
    </row>
    <row r="129" spans="1:31" x14ac:dyDescent="0.3">
      <c r="A129" s="71"/>
      <c r="B129" s="16"/>
      <c r="C129" s="21" t="s">
        <v>146</v>
      </c>
      <c r="D129" s="84" t="s">
        <v>313</v>
      </c>
      <c r="E129" s="185"/>
      <c r="F129" s="91"/>
      <c r="G129" s="21" t="s">
        <v>40</v>
      </c>
      <c r="H129" s="21" t="s">
        <v>40</v>
      </c>
      <c r="I129" s="105"/>
      <c r="J129" s="214" t="s">
        <v>32</v>
      </c>
      <c r="K129" s="214" t="s">
        <v>32</v>
      </c>
      <c r="L129" s="214" t="s">
        <v>32</v>
      </c>
      <c r="M129" s="214" t="s">
        <v>32</v>
      </c>
      <c r="N129" s="147" t="s">
        <v>314</v>
      </c>
      <c r="O129" s="22">
        <v>0</v>
      </c>
      <c r="P129" s="62">
        <v>0</v>
      </c>
      <c r="Q129" s="22">
        <v>1500</v>
      </c>
      <c r="R129" s="22">
        <v>0</v>
      </c>
      <c r="S129" s="22">
        <v>1600</v>
      </c>
      <c r="T129" s="22"/>
      <c r="U129" s="22">
        <v>850</v>
      </c>
      <c r="V129" s="22">
        <v>0</v>
      </c>
      <c r="W129" s="154">
        <v>1500</v>
      </c>
      <c r="X129" s="154"/>
      <c r="Y129" s="22">
        <v>1614.05</v>
      </c>
      <c r="Z129" s="154"/>
      <c r="AA129" s="154">
        <v>2632.13</v>
      </c>
      <c r="AB129" s="22"/>
      <c r="AC129" s="22">
        <v>2237.96</v>
      </c>
      <c r="AD129" s="22"/>
    </row>
    <row r="130" spans="1:31" x14ac:dyDescent="0.3">
      <c r="A130" s="71"/>
      <c r="B130" s="16"/>
      <c r="C130" s="171" t="s">
        <v>149</v>
      </c>
      <c r="D130" s="84" t="s">
        <v>315</v>
      </c>
      <c r="E130" s="185"/>
      <c r="F130" s="91"/>
      <c r="G130" s="21" t="s">
        <v>40</v>
      </c>
      <c r="H130" s="21" t="s">
        <v>40</v>
      </c>
      <c r="I130" s="105"/>
      <c r="J130" s="214" t="s">
        <v>32</v>
      </c>
      <c r="K130" s="214" t="s">
        <v>32</v>
      </c>
      <c r="L130" s="214" t="s">
        <v>32</v>
      </c>
      <c r="M130" s="214" t="s">
        <v>32</v>
      </c>
      <c r="N130" s="149" t="s">
        <v>316</v>
      </c>
      <c r="O130" s="22">
        <v>2800</v>
      </c>
      <c r="P130" s="62">
        <v>0</v>
      </c>
      <c r="Q130" s="22">
        <f>2800*1.019</f>
        <v>2853.2</v>
      </c>
      <c r="R130" s="22">
        <v>0</v>
      </c>
      <c r="S130" s="22">
        <v>2455</v>
      </c>
      <c r="T130" s="22"/>
      <c r="U130" s="22">
        <v>0</v>
      </c>
      <c r="V130" s="22">
        <v>0</v>
      </c>
      <c r="W130" s="154"/>
      <c r="X130" s="154"/>
      <c r="Y130" s="22"/>
      <c r="Z130" s="154"/>
      <c r="AA130" s="22">
        <v>2455</v>
      </c>
      <c r="AB130" s="22"/>
      <c r="AC130" s="22">
        <v>0</v>
      </c>
      <c r="AD130" s="22"/>
      <c r="AE130" s="5"/>
    </row>
    <row r="131" spans="1:31" x14ac:dyDescent="0.3">
      <c r="A131" s="71"/>
      <c r="B131" s="16"/>
      <c r="C131" s="171" t="s">
        <v>152</v>
      </c>
      <c r="D131" s="84" t="s">
        <v>317</v>
      </c>
      <c r="E131" s="185"/>
      <c r="F131" s="91"/>
      <c r="G131" s="21" t="s">
        <v>70</v>
      </c>
      <c r="H131" s="21" t="s">
        <v>70</v>
      </c>
      <c r="I131" s="105"/>
      <c r="J131" s="214" t="s">
        <v>32</v>
      </c>
      <c r="K131" s="214" t="s">
        <v>32</v>
      </c>
      <c r="L131" s="214" t="s">
        <v>32</v>
      </c>
      <c r="M131" s="214" t="s">
        <v>32</v>
      </c>
      <c r="N131" s="149" t="s">
        <v>318</v>
      </c>
      <c r="O131" s="22">
        <v>3000</v>
      </c>
      <c r="P131" s="62">
        <v>0</v>
      </c>
      <c r="Q131" s="22">
        <f>3000*1.019</f>
        <v>3056.9999999999995</v>
      </c>
      <c r="R131" s="22">
        <v>0</v>
      </c>
      <c r="S131" s="22">
        <v>2000</v>
      </c>
      <c r="T131" s="22"/>
      <c r="U131" s="22">
        <v>2000</v>
      </c>
      <c r="V131" s="22">
        <v>0</v>
      </c>
      <c r="W131" s="154">
        <v>3144.19</v>
      </c>
      <c r="X131" s="154"/>
      <c r="Y131" s="22">
        <v>2845.94</v>
      </c>
      <c r="Z131" s="154"/>
      <c r="AA131" s="22">
        <v>1094.0999999999999</v>
      </c>
      <c r="AB131" s="22"/>
      <c r="AC131" s="22">
        <v>1878.49</v>
      </c>
      <c r="AD131" s="22"/>
      <c r="AE131" s="5"/>
    </row>
    <row r="132" spans="1:31" x14ac:dyDescent="0.3">
      <c r="A132" s="71"/>
      <c r="B132" s="16"/>
      <c r="C132" s="171" t="s">
        <v>155</v>
      </c>
      <c r="D132" s="84" t="s">
        <v>319</v>
      </c>
      <c r="E132" s="185"/>
      <c r="F132" s="91"/>
      <c r="G132" s="21" t="s">
        <v>40</v>
      </c>
      <c r="H132" s="21" t="s">
        <v>40</v>
      </c>
      <c r="I132" s="105"/>
      <c r="J132" s="214" t="s">
        <v>32</v>
      </c>
      <c r="K132" s="214" t="s">
        <v>32</v>
      </c>
      <c r="L132" s="214" t="s">
        <v>32</v>
      </c>
      <c r="M132" s="214" t="s">
        <v>32</v>
      </c>
      <c r="N132" s="149" t="s">
        <v>320</v>
      </c>
      <c r="O132" s="22">
        <v>3800</v>
      </c>
      <c r="P132" s="62">
        <v>0</v>
      </c>
      <c r="Q132" s="22">
        <f>3800*1.019</f>
        <v>3872.2</v>
      </c>
      <c r="R132" s="22">
        <v>0</v>
      </c>
      <c r="S132" s="22">
        <v>4390</v>
      </c>
      <c r="T132" s="22"/>
      <c r="U132" s="22">
        <v>4390</v>
      </c>
      <c r="V132" s="22">
        <v>0</v>
      </c>
      <c r="W132" s="154">
        <v>991.47</v>
      </c>
      <c r="X132" s="154"/>
      <c r="Y132" s="22">
        <v>2091.66</v>
      </c>
      <c r="Z132" s="154"/>
      <c r="AA132" s="22">
        <v>2695.17</v>
      </c>
      <c r="AB132" s="22"/>
      <c r="AC132" s="22">
        <v>4982.84</v>
      </c>
      <c r="AD132" s="22"/>
      <c r="AE132" s="5"/>
    </row>
    <row r="133" spans="1:31" x14ac:dyDescent="0.3">
      <c r="A133" s="71"/>
      <c r="B133" s="16"/>
      <c r="C133" s="171" t="s">
        <v>158</v>
      </c>
      <c r="D133" s="84" t="s">
        <v>321</v>
      </c>
      <c r="E133" s="185"/>
      <c r="F133" s="91"/>
      <c r="G133" s="21" t="s">
        <v>102</v>
      </c>
      <c r="H133" s="21" t="s">
        <v>102</v>
      </c>
      <c r="I133" s="105"/>
      <c r="J133" s="226" t="s">
        <v>51</v>
      </c>
      <c r="K133" s="234" t="s">
        <v>31</v>
      </c>
      <c r="L133" s="234" t="s">
        <v>31</v>
      </c>
      <c r="M133" s="234" t="s">
        <v>31</v>
      </c>
      <c r="N133" s="149" t="s">
        <v>322</v>
      </c>
      <c r="O133" s="22">
        <v>2200</v>
      </c>
      <c r="P133" s="62">
        <v>0</v>
      </c>
      <c r="Q133" s="22">
        <f>2200*1.019</f>
        <v>2241.7999999999997</v>
      </c>
      <c r="R133" s="22">
        <v>0</v>
      </c>
      <c r="S133" s="22">
        <v>2398</v>
      </c>
      <c r="T133" s="22"/>
      <c r="U133" s="22">
        <v>0</v>
      </c>
      <c r="V133" s="22">
        <v>0</v>
      </c>
      <c r="W133" s="154">
        <v>7200</v>
      </c>
      <c r="X133" s="154"/>
      <c r="Y133" s="22">
        <v>-1523.11</v>
      </c>
      <c r="Z133" s="154"/>
      <c r="AA133" s="22">
        <v>2460.8200000000002</v>
      </c>
      <c r="AB133" s="22"/>
      <c r="AC133" s="22"/>
      <c r="AD133" s="22"/>
    </row>
    <row r="134" spans="1:31" ht="28.8" x14ac:dyDescent="0.3">
      <c r="A134" s="71"/>
      <c r="B134" s="16"/>
      <c r="C134" s="171" t="s">
        <v>161</v>
      </c>
      <c r="D134" s="250" t="s">
        <v>323</v>
      </c>
      <c r="E134" s="185"/>
      <c r="F134" s="91"/>
      <c r="G134" s="21"/>
      <c r="H134" s="21"/>
      <c r="I134" s="105"/>
      <c r="J134" s="222"/>
      <c r="K134" s="230"/>
      <c r="L134" s="230"/>
      <c r="M134" s="214" t="s">
        <v>32</v>
      </c>
      <c r="N134" s="79" t="s">
        <v>324</v>
      </c>
      <c r="O134" s="22">
        <v>800</v>
      </c>
      <c r="P134" s="62">
        <v>0</v>
      </c>
      <c r="Q134" s="22">
        <v>800</v>
      </c>
      <c r="R134" s="22">
        <v>0</v>
      </c>
      <c r="S134" s="22">
        <v>0</v>
      </c>
      <c r="T134" s="22"/>
      <c r="U134" s="22"/>
      <c r="V134" s="22"/>
      <c r="W134" s="154">
        <v>98.33</v>
      </c>
      <c r="X134" s="154"/>
      <c r="Y134" s="22">
        <v>1321.9</v>
      </c>
      <c r="Z134" s="154"/>
      <c r="AA134" s="22"/>
      <c r="AB134" s="22"/>
      <c r="AC134" s="22"/>
      <c r="AD134" s="22"/>
      <c r="AE134" s="5"/>
    </row>
    <row r="135" spans="1:31" ht="28.8" x14ac:dyDescent="0.3">
      <c r="A135" s="71"/>
      <c r="B135" s="16"/>
      <c r="C135" s="21" t="s">
        <v>325</v>
      </c>
      <c r="D135" s="84" t="s">
        <v>326</v>
      </c>
      <c r="E135" s="185"/>
      <c r="F135" s="91"/>
      <c r="G135" s="21"/>
      <c r="H135" s="21"/>
      <c r="I135" s="105"/>
      <c r="J135" s="222"/>
      <c r="K135" s="230"/>
      <c r="L135" s="230"/>
      <c r="M135" s="214" t="s">
        <v>32</v>
      </c>
      <c r="N135" s="79" t="s">
        <v>327</v>
      </c>
      <c r="O135" s="22">
        <v>350</v>
      </c>
      <c r="P135" s="62"/>
      <c r="Q135" s="22">
        <f>300+150</f>
        <v>450</v>
      </c>
      <c r="R135" s="22">
        <v>0</v>
      </c>
      <c r="S135" s="22">
        <v>0</v>
      </c>
      <c r="T135" s="22"/>
      <c r="U135" s="22"/>
      <c r="V135" s="22"/>
      <c r="W135" s="154">
        <v>303.39999999999998</v>
      </c>
      <c r="X135" s="154"/>
      <c r="Y135" s="22"/>
      <c r="Z135" s="154"/>
      <c r="AA135" s="22"/>
      <c r="AB135" s="22"/>
      <c r="AC135" s="22"/>
      <c r="AD135" s="22"/>
      <c r="AE135" s="5"/>
    </row>
    <row r="136" spans="1:31" x14ac:dyDescent="0.3">
      <c r="A136" s="12" t="s">
        <v>328</v>
      </c>
      <c r="B136" s="13"/>
      <c r="C136" s="13"/>
      <c r="D136" s="243" t="s">
        <v>329</v>
      </c>
      <c r="E136" s="180"/>
      <c r="F136" s="87"/>
      <c r="G136" s="12"/>
      <c r="H136" s="12"/>
      <c r="I136" s="102"/>
      <c r="J136" s="198"/>
      <c r="K136" s="199"/>
      <c r="L136" s="199"/>
      <c r="M136" s="180"/>
      <c r="N136" s="14"/>
      <c r="O136" s="28">
        <f t="shared" ref="O136:AD136" si="39">O137+O142</f>
        <v>0</v>
      </c>
      <c r="P136" s="28">
        <f t="shared" si="39"/>
        <v>0</v>
      </c>
      <c r="Q136" s="63">
        <f>Q137+Q142</f>
        <v>7000</v>
      </c>
      <c r="R136" s="63">
        <f t="shared" si="39"/>
        <v>0</v>
      </c>
      <c r="S136" s="28">
        <f>S137+S142</f>
        <v>33500</v>
      </c>
      <c r="T136" s="28">
        <f t="shared" si="39"/>
        <v>0</v>
      </c>
      <c r="U136" s="28">
        <f>U137+U142</f>
        <v>24255</v>
      </c>
      <c r="V136" s="28">
        <f t="shared" si="39"/>
        <v>0</v>
      </c>
      <c r="W136" s="157">
        <f t="shared" si="39"/>
        <v>943.8</v>
      </c>
      <c r="X136" s="157">
        <f t="shared" si="39"/>
        <v>0</v>
      </c>
      <c r="Y136" s="28">
        <f>Y137+Y142</f>
        <v>1564.92</v>
      </c>
      <c r="Z136" s="157">
        <f t="shared" si="39"/>
        <v>0</v>
      </c>
      <c r="AA136" s="28">
        <f>AA137+AA142</f>
        <v>8248.08</v>
      </c>
      <c r="AB136" s="28">
        <f t="shared" si="39"/>
        <v>0</v>
      </c>
      <c r="AC136" s="28">
        <f>AC137+AC142</f>
        <v>28520.09</v>
      </c>
      <c r="AD136" s="28">
        <f t="shared" si="39"/>
        <v>0</v>
      </c>
    </row>
    <row r="137" spans="1:31" x14ac:dyDescent="0.3">
      <c r="A137" s="71"/>
      <c r="B137" s="17" t="s">
        <v>22</v>
      </c>
      <c r="C137" s="17"/>
      <c r="D137" s="247" t="s">
        <v>330</v>
      </c>
      <c r="E137" s="181" t="s">
        <v>331</v>
      </c>
      <c r="F137" s="93"/>
      <c r="G137" s="17"/>
      <c r="H137" s="17"/>
      <c r="I137" s="107"/>
      <c r="J137" s="218"/>
      <c r="K137" s="219"/>
      <c r="L137" s="219"/>
      <c r="M137" s="181"/>
      <c r="N137" s="19"/>
      <c r="O137" s="20">
        <f>SUM(O138:O139)</f>
        <v>0</v>
      </c>
      <c r="P137" s="20">
        <f>SUM(P138:P139)</f>
        <v>0</v>
      </c>
      <c r="Q137" s="20">
        <f>SUM(Q138:Q141)</f>
        <v>7000</v>
      </c>
      <c r="R137" s="20">
        <f>SUM(R138:R141)</f>
        <v>0</v>
      </c>
      <c r="S137" s="20">
        <f>SUM(S138:S141)</f>
        <v>33500</v>
      </c>
      <c r="T137" s="20">
        <f>SUM(T138:T139)</f>
        <v>0</v>
      </c>
      <c r="U137" s="20">
        <f>SUM(U138:U141)</f>
        <v>24255</v>
      </c>
      <c r="V137" s="20">
        <f>SUM(V138:V141)</f>
        <v>0</v>
      </c>
      <c r="W137" s="153">
        <f>SUM(W138:W141)</f>
        <v>943.8</v>
      </c>
      <c r="X137" s="153">
        <f>SUM(X138:X139)</f>
        <v>0</v>
      </c>
      <c r="Y137" s="20">
        <f>SUM(Y138:Y141)</f>
        <v>1564.92</v>
      </c>
      <c r="Z137" s="153">
        <f>SUM(Z138:Z141)</f>
        <v>0</v>
      </c>
      <c r="AA137" s="20">
        <f>SUM(AA138:AA141)</f>
        <v>8248.08</v>
      </c>
      <c r="AB137" s="20">
        <f>SUM(AB138:AB139)</f>
        <v>0</v>
      </c>
      <c r="AC137" s="20">
        <f>SUM(AC138:AC141)</f>
        <v>28520.09</v>
      </c>
      <c r="AD137" s="20">
        <f>SUM(AD138:AD139)</f>
        <v>0</v>
      </c>
    </row>
    <row r="138" spans="1:31" ht="43.2" x14ac:dyDescent="0.3">
      <c r="A138" s="71"/>
      <c r="B138" s="16"/>
      <c r="C138" s="21" t="s">
        <v>26</v>
      </c>
      <c r="D138" s="245" t="s">
        <v>332</v>
      </c>
      <c r="E138" s="185"/>
      <c r="F138" s="91"/>
      <c r="G138" s="21" t="s">
        <v>40</v>
      </c>
      <c r="H138" s="21" t="s">
        <v>40</v>
      </c>
      <c r="I138" s="105"/>
      <c r="J138" s="234" t="s">
        <v>31</v>
      </c>
      <c r="K138" s="234" t="s">
        <v>31</v>
      </c>
      <c r="L138" s="214" t="s">
        <v>32</v>
      </c>
      <c r="M138" s="214" t="s">
        <v>32</v>
      </c>
      <c r="N138" s="144" t="s">
        <v>333</v>
      </c>
      <c r="O138" s="22">
        <v>0</v>
      </c>
      <c r="P138" s="22">
        <v>0</v>
      </c>
      <c r="Q138" s="22">
        <v>0</v>
      </c>
      <c r="R138" s="22">
        <v>0</v>
      </c>
      <c r="S138" s="22">
        <v>25000</v>
      </c>
      <c r="T138" s="22"/>
      <c r="U138" s="22">
        <v>24255</v>
      </c>
      <c r="V138" s="22">
        <v>0</v>
      </c>
      <c r="W138" s="154"/>
      <c r="X138" s="154"/>
      <c r="Y138" s="22"/>
      <c r="Z138" s="154"/>
      <c r="AA138" s="22">
        <v>6392.76</v>
      </c>
      <c r="AB138" s="22"/>
      <c r="AC138" s="22">
        <v>26664.73</v>
      </c>
      <c r="AD138" s="22"/>
    </row>
    <row r="139" spans="1:31" ht="28.8" x14ac:dyDescent="0.3">
      <c r="A139" s="71"/>
      <c r="B139" s="16"/>
      <c r="C139" s="21" t="s">
        <v>34</v>
      </c>
      <c r="D139" s="245" t="s">
        <v>334</v>
      </c>
      <c r="E139" s="185"/>
      <c r="F139" s="91"/>
      <c r="G139" s="21"/>
      <c r="H139" s="21" t="s">
        <v>40</v>
      </c>
      <c r="I139" s="105"/>
      <c r="J139" s="226" t="s">
        <v>51</v>
      </c>
      <c r="K139" s="234" t="s">
        <v>31</v>
      </c>
      <c r="L139" s="234" t="s">
        <v>31</v>
      </c>
      <c r="M139" s="234" t="s">
        <v>31</v>
      </c>
      <c r="N139" s="144" t="s">
        <v>335</v>
      </c>
      <c r="O139" s="22">
        <v>0</v>
      </c>
      <c r="P139" s="22">
        <v>0</v>
      </c>
      <c r="Q139" s="22">
        <v>0</v>
      </c>
      <c r="R139" s="22">
        <v>0</v>
      </c>
      <c r="S139" s="22">
        <v>3500</v>
      </c>
      <c r="T139" s="22"/>
      <c r="U139" s="22">
        <v>0</v>
      </c>
      <c r="V139" s="22">
        <v>0</v>
      </c>
      <c r="W139" s="154"/>
      <c r="X139" s="154"/>
      <c r="Y139" s="22">
        <v>1855.32</v>
      </c>
      <c r="Z139" s="154"/>
      <c r="AA139" s="22">
        <v>1855.32</v>
      </c>
      <c r="AB139" s="22"/>
      <c r="AC139" s="22">
        <v>1855.36</v>
      </c>
      <c r="AD139" s="22"/>
    </row>
    <row r="140" spans="1:31" ht="28.8" x14ac:dyDescent="0.3">
      <c r="A140" s="71"/>
      <c r="B140" s="16"/>
      <c r="C140" s="73" t="s">
        <v>38</v>
      </c>
      <c r="D140" s="251" t="s">
        <v>336</v>
      </c>
      <c r="E140" s="188"/>
      <c r="F140" s="100"/>
      <c r="G140" s="21"/>
      <c r="H140" s="21"/>
      <c r="I140" s="105"/>
      <c r="J140" s="222"/>
      <c r="K140" s="230"/>
      <c r="L140" s="230"/>
      <c r="M140" s="185"/>
      <c r="N140" s="79" t="s">
        <v>337</v>
      </c>
      <c r="O140" s="22">
        <v>0</v>
      </c>
      <c r="P140" s="22">
        <v>0</v>
      </c>
      <c r="Q140" s="22">
        <v>2000</v>
      </c>
      <c r="R140" s="22">
        <v>0</v>
      </c>
      <c r="S140" s="22">
        <v>0</v>
      </c>
      <c r="T140" s="22"/>
      <c r="U140" s="22"/>
      <c r="V140" s="22"/>
      <c r="W140" s="154">
        <v>943.8</v>
      </c>
      <c r="X140" s="154"/>
      <c r="Y140" s="22">
        <v>-290.39999999999998</v>
      </c>
      <c r="Z140" s="154"/>
      <c r="AA140" s="22"/>
      <c r="AB140" s="22"/>
      <c r="AC140" s="22"/>
      <c r="AD140" s="22"/>
    </row>
    <row r="141" spans="1:31" ht="28.8" x14ac:dyDescent="0.3">
      <c r="A141" s="71"/>
      <c r="B141" s="16"/>
      <c r="C141" s="73" t="s">
        <v>42</v>
      </c>
      <c r="D141" s="143" t="s">
        <v>338</v>
      </c>
      <c r="E141" s="188"/>
      <c r="F141" s="101"/>
      <c r="G141" s="21"/>
      <c r="H141" s="21" t="s">
        <v>40</v>
      </c>
      <c r="I141" s="108"/>
      <c r="J141" s="226" t="s">
        <v>51</v>
      </c>
      <c r="K141" s="234" t="s">
        <v>31</v>
      </c>
      <c r="L141" s="234" t="s">
        <v>31</v>
      </c>
      <c r="M141" s="232" t="s">
        <v>207</v>
      </c>
      <c r="N141" s="145" t="s">
        <v>339</v>
      </c>
      <c r="O141" s="22">
        <v>500</v>
      </c>
      <c r="P141" s="22">
        <v>0</v>
      </c>
      <c r="Q141" s="22">
        <v>5000</v>
      </c>
      <c r="R141" s="22">
        <v>0</v>
      </c>
      <c r="S141" s="22">
        <v>5000</v>
      </c>
      <c r="T141" s="22"/>
      <c r="U141" s="22">
        <v>0</v>
      </c>
      <c r="V141" s="22">
        <v>0</v>
      </c>
      <c r="W141" s="154"/>
      <c r="X141" s="154"/>
      <c r="Y141" s="22"/>
      <c r="Z141" s="154"/>
      <c r="AA141" s="22"/>
      <c r="AB141" s="22"/>
      <c r="AC141" s="22"/>
      <c r="AD141" s="22"/>
    </row>
    <row r="142" spans="1:31" x14ac:dyDescent="0.3">
      <c r="A142" s="71"/>
      <c r="B142" s="17" t="s">
        <v>46</v>
      </c>
      <c r="C142" s="19"/>
      <c r="D142" s="247" t="s">
        <v>340</v>
      </c>
      <c r="E142" s="181" t="s">
        <v>341</v>
      </c>
      <c r="F142" s="93"/>
      <c r="G142" s="17"/>
      <c r="H142" s="17"/>
      <c r="I142" s="107"/>
      <c r="J142" s="218"/>
      <c r="K142" s="219"/>
      <c r="L142" s="219"/>
      <c r="M142" s="181"/>
      <c r="N142" s="19"/>
      <c r="O142" s="20">
        <f>SUM(O143:O145)</f>
        <v>0</v>
      </c>
      <c r="P142" s="20">
        <v>0</v>
      </c>
      <c r="Q142" s="20">
        <f>SUM(Q143:Q145)</f>
        <v>0</v>
      </c>
      <c r="R142" s="20">
        <f>SUM(R143:R145)</f>
        <v>0</v>
      </c>
      <c r="S142" s="20">
        <f>SUM(S143:S145)</f>
        <v>0</v>
      </c>
      <c r="T142" s="20">
        <f t="shared" ref="T142:V142" si="40">SUM(T143:T145)</f>
        <v>0</v>
      </c>
      <c r="U142" s="20">
        <f>SUM(U143:U145)</f>
        <v>0</v>
      </c>
      <c r="V142" s="20">
        <f t="shared" si="40"/>
        <v>0</v>
      </c>
      <c r="W142" s="153">
        <f t="shared" ref="W142:AB142" si="41">SUM(W143:W145)</f>
        <v>0</v>
      </c>
      <c r="X142" s="153">
        <f t="shared" si="41"/>
        <v>0</v>
      </c>
      <c r="Y142" s="20">
        <f t="shared" si="41"/>
        <v>0</v>
      </c>
      <c r="Z142" s="153">
        <f t="shared" si="41"/>
        <v>0</v>
      </c>
      <c r="AA142" s="20">
        <f>SUM(AA143:AA145)</f>
        <v>0</v>
      </c>
      <c r="AB142" s="20">
        <f t="shared" si="41"/>
        <v>0</v>
      </c>
      <c r="AC142" s="20">
        <f>SUM(AC143:AC145)</f>
        <v>0</v>
      </c>
      <c r="AD142" s="20"/>
    </row>
    <row r="143" spans="1:31" x14ac:dyDescent="0.3">
      <c r="A143" s="71"/>
      <c r="B143" s="16"/>
      <c r="C143" s="21" t="s">
        <v>26</v>
      </c>
      <c r="D143" s="85" t="s">
        <v>342</v>
      </c>
      <c r="E143" s="185"/>
      <c r="F143" s="91"/>
      <c r="G143" s="21"/>
      <c r="H143" s="21" t="s">
        <v>40</v>
      </c>
      <c r="I143" s="105"/>
      <c r="J143" s="226" t="s">
        <v>51</v>
      </c>
      <c r="K143" s="234" t="s">
        <v>31</v>
      </c>
      <c r="L143" s="234" t="s">
        <v>31</v>
      </c>
      <c r="M143" s="234" t="s">
        <v>31</v>
      </c>
      <c r="N143" s="144" t="s">
        <v>343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/>
      <c r="U143" s="22">
        <v>0</v>
      </c>
      <c r="V143" s="22">
        <v>0</v>
      </c>
      <c r="W143" s="154"/>
      <c r="X143" s="154"/>
      <c r="Y143" s="22"/>
      <c r="Z143" s="154"/>
      <c r="AA143" s="22"/>
      <c r="AB143" s="22"/>
      <c r="AC143" s="22"/>
      <c r="AD143" s="22"/>
    </row>
    <row r="144" spans="1:31" x14ac:dyDescent="0.3">
      <c r="A144" s="71"/>
      <c r="B144" s="16"/>
      <c r="C144" s="21" t="s">
        <v>34</v>
      </c>
      <c r="D144" s="85" t="s">
        <v>344</v>
      </c>
      <c r="E144" s="185"/>
      <c r="F144" s="91"/>
      <c r="G144" s="21"/>
      <c r="H144" s="21" t="s">
        <v>40</v>
      </c>
      <c r="I144" s="105"/>
      <c r="J144" s="226" t="s">
        <v>51</v>
      </c>
      <c r="K144" s="234" t="s">
        <v>31</v>
      </c>
      <c r="L144" s="234" t="s">
        <v>31</v>
      </c>
      <c r="M144" s="234" t="s">
        <v>31</v>
      </c>
      <c r="N144" s="144" t="s">
        <v>345</v>
      </c>
      <c r="O144" s="22">
        <v>0</v>
      </c>
      <c r="P144" s="22">
        <v>0</v>
      </c>
      <c r="Q144" s="22">
        <v>0</v>
      </c>
      <c r="R144" s="22">
        <v>0</v>
      </c>
      <c r="S144" s="22">
        <v>0</v>
      </c>
      <c r="T144" s="22"/>
      <c r="U144" s="22">
        <v>0</v>
      </c>
      <c r="V144" s="22">
        <v>0</v>
      </c>
      <c r="W144" s="154"/>
      <c r="X144" s="154"/>
      <c r="Y144" s="22"/>
      <c r="Z144" s="154"/>
      <c r="AA144" s="22"/>
      <c r="AB144" s="22"/>
      <c r="AC144" s="22"/>
      <c r="AD144" s="22"/>
    </row>
    <row r="145" spans="1:31" x14ac:dyDescent="0.3">
      <c r="A145" s="71"/>
      <c r="B145" s="16"/>
      <c r="C145" s="21" t="s">
        <v>38</v>
      </c>
      <c r="D145" s="85" t="s">
        <v>346</v>
      </c>
      <c r="E145" s="185"/>
      <c r="F145" s="91"/>
      <c r="G145" s="21"/>
      <c r="H145" s="21" t="s">
        <v>40</v>
      </c>
      <c r="I145" s="105"/>
      <c r="J145" s="226" t="s">
        <v>51</v>
      </c>
      <c r="K145" s="234" t="s">
        <v>31</v>
      </c>
      <c r="L145" s="234" t="s">
        <v>31</v>
      </c>
      <c r="M145" s="234" t="s">
        <v>31</v>
      </c>
      <c r="N145" s="144" t="s">
        <v>347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/>
      <c r="U145" s="22">
        <v>0</v>
      </c>
      <c r="V145" s="22">
        <v>0</v>
      </c>
      <c r="W145" s="154"/>
      <c r="X145" s="154"/>
      <c r="Y145" s="22"/>
      <c r="Z145" s="154"/>
      <c r="AA145" s="22"/>
      <c r="AB145" s="22"/>
      <c r="AC145" s="22"/>
      <c r="AD145" s="22"/>
    </row>
    <row r="146" spans="1:31" x14ac:dyDescent="0.3">
      <c r="A146" s="270" t="s">
        <v>348</v>
      </c>
      <c r="B146" s="271"/>
      <c r="C146" s="271"/>
      <c r="D146" s="271"/>
      <c r="E146" s="271"/>
      <c r="F146" s="271"/>
      <c r="G146" s="271"/>
      <c r="H146" s="271"/>
      <c r="I146" s="271"/>
      <c r="J146" s="271"/>
      <c r="K146" s="271"/>
      <c r="L146" s="271"/>
      <c r="M146" s="271"/>
      <c r="N146" s="271"/>
      <c r="O146" s="271"/>
      <c r="P146" s="271"/>
      <c r="Q146" s="271"/>
      <c r="R146" s="271"/>
      <c r="S146" s="271"/>
      <c r="T146" s="271"/>
      <c r="U146" s="271"/>
      <c r="V146" s="271"/>
      <c r="W146" s="271"/>
      <c r="X146" s="271"/>
      <c r="Y146" s="271"/>
      <c r="Z146" s="271"/>
      <c r="AA146" s="271"/>
      <c r="AB146" s="271"/>
      <c r="AC146" s="271"/>
      <c r="AD146" s="272"/>
    </row>
    <row r="147" spans="1:31" ht="31.2" x14ac:dyDescent="0.3">
      <c r="A147" s="12" t="s">
        <v>349</v>
      </c>
      <c r="B147" s="13"/>
      <c r="C147" s="13"/>
      <c r="D147" s="252" t="s">
        <v>350</v>
      </c>
      <c r="E147" s="180"/>
      <c r="F147" s="87"/>
      <c r="G147" s="12"/>
      <c r="H147" s="12"/>
      <c r="I147" s="102"/>
      <c r="J147" s="198"/>
      <c r="K147" s="199"/>
      <c r="L147" s="199"/>
      <c r="M147" s="180"/>
      <c r="N147" s="14"/>
      <c r="O147" s="28">
        <f t="shared" ref="O147:AC147" si="42">O148+O156</f>
        <v>32500</v>
      </c>
      <c r="P147" s="28">
        <f t="shared" si="42"/>
        <v>22685</v>
      </c>
      <c r="Q147" s="28">
        <f t="shared" ref="Q147:V147" si="43">Q148+Q156</f>
        <v>27610.12</v>
      </c>
      <c r="R147" s="28">
        <f t="shared" si="43"/>
        <v>16986.47</v>
      </c>
      <c r="S147" s="28">
        <f t="shared" si="43"/>
        <v>27500</v>
      </c>
      <c r="T147" s="28">
        <f t="shared" si="43"/>
        <v>13948.08</v>
      </c>
      <c r="U147" s="28">
        <f t="shared" si="43"/>
        <v>20287.68</v>
      </c>
      <c r="V147" s="28">
        <f t="shared" si="43"/>
        <v>13948.08</v>
      </c>
      <c r="W147" s="157">
        <f>W148+W156</f>
        <v>28641.4</v>
      </c>
      <c r="X147" s="157">
        <f>X148+X156</f>
        <v>17063.22</v>
      </c>
      <c r="Y147" s="28">
        <f>Y148+Y156</f>
        <v>18685.13</v>
      </c>
      <c r="Z147" s="157">
        <f>Z148+Z156</f>
        <v>16986.47</v>
      </c>
      <c r="AA147" s="28">
        <f>AA148+AA156</f>
        <v>24113.35</v>
      </c>
      <c r="AB147" s="28">
        <f t="shared" si="42"/>
        <v>13948.08</v>
      </c>
      <c r="AC147" s="28">
        <f t="shared" si="42"/>
        <v>16737.71</v>
      </c>
      <c r="AD147" s="28">
        <f>AD148+AD156</f>
        <v>13948.08</v>
      </c>
    </row>
    <row r="148" spans="1:31" x14ac:dyDescent="0.3">
      <c r="A148" s="71"/>
      <c r="B148" s="17" t="s">
        <v>22</v>
      </c>
      <c r="C148" s="19"/>
      <c r="D148" s="247" t="s">
        <v>351</v>
      </c>
      <c r="E148" s="181" t="s">
        <v>352</v>
      </c>
      <c r="F148" s="93"/>
      <c r="G148" s="17"/>
      <c r="H148" s="17"/>
      <c r="I148" s="107"/>
      <c r="J148" s="218"/>
      <c r="K148" s="219"/>
      <c r="L148" s="219"/>
      <c r="M148" s="181"/>
      <c r="N148" s="19"/>
      <c r="O148" s="20">
        <f>SUM(O149:O155)</f>
        <v>29325</v>
      </c>
      <c r="P148" s="20">
        <f>SUM(P149:P155)</f>
        <v>20285</v>
      </c>
      <c r="Q148" s="20">
        <f>SUM(Q149:Q155)</f>
        <v>19685.12</v>
      </c>
      <c r="R148" s="20">
        <f>SUM(R149:R155)</f>
        <v>15438.5</v>
      </c>
      <c r="S148" s="20">
        <f>SUM(S149:S155)</f>
        <v>21500</v>
      </c>
      <c r="T148" s="20">
        <f>SUM(T149:T154)</f>
        <v>13948.08</v>
      </c>
      <c r="U148" s="20">
        <f>SUM(U149:U154)</f>
        <v>17287.68</v>
      </c>
      <c r="V148" s="20">
        <f>SUM(V149:V154)</f>
        <v>13948.08</v>
      </c>
      <c r="W148" s="153">
        <f>SUM(W149:W155)</f>
        <v>27625</v>
      </c>
      <c r="X148" s="153">
        <f>SUM(X149:X155)</f>
        <v>17063.22</v>
      </c>
      <c r="Y148" s="20">
        <f>SUM(Y149:Y155)</f>
        <v>18685.13</v>
      </c>
      <c r="Z148" s="153">
        <f>SUM(Z149:Z155)</f>
        <v>16986.47</v>
      </c>
      <c r="AA148" s="20">
        <f>SUM(AA149:AA155)</f>
        <v>21000.01</v>
      </c>
      <c r="AB148" s="20">
        <f>SUM(AB149:AB154)</f>
        <v>13948.08</v>
      </c>
      <c r="AC148" s="20">
        <f>SUM(AC149:AC154)</f>
        <v>16737.71</v>
      </c>
      <c r="AD148" s="20">
        <f>SUM(AD149:AD154)</f>
        <v>13948.08</v>
      </c>
    </row>
    <row r="149" spans="1:31" x14ac:dyDescent="0.3">
      <c r="A149" s="71"/>
      <c r="B149" s="16"/>
      <c r="C149" s="21" t="s">
        <v>26</v>
      </c>
      <c r="D149" s="84" t="s">
        <v>353</v>
      </c>
      <c r="E149" s="185"/>
      <c r="F149" s="91"/>
      <c r="G149" s="21"/>
      <c r="H149" s="21"/>
      <c r="I149" s="105"/>
      <c r="J149" s="234" t="s">
        <v>31</v>
      </c>
      <c r="K149" s="214" t="s">
        <v>32</v>
      </c>
      <c r="L149" s="214" t="s">
        <v>32</v>
      </c>
      <c r="M149" s="214" t="s">
        <v>32</v>
      </c>
      <c r="N149" s="68" t="s">
        <v>354</v>
      </c>
      <c r="O149" s="22">
        <v>0</v>
      </c>
      <c r="P149" s="22">
        <v>0</v>
      </c>
      <c r="Q149" s="22">
        <v>0</v>
      </c>
      <c r="R149" s="22">
        <v>0</v>
      </c>
      <c r="S149" s="30">
        <v>0</v>
      </c>
      <c r="T149" s="30">
        <v>0</v>
      </c>
      <c r="U149" s="22">
        <v>0</v>
      </c>
      <c r="V149" s="30">
        <v>0</v>
      </c>
      <c r="W149" s="154"/>
      <c r="X149" s="154"/>
      <c r="Y149" s="22"/>
      <c r="Z149" s="154"/>
      <c r="AA149" s="22"/>
      <c r="AB149" s="22"/>
      <c r="AC149" s="22"/>
      <c r="AD149" s="22"/>
    </row>
    <row r="150" spans="1:31" x14ac:dyDescent="0.3">
      <c r="A150" s="71"/>
      <c r="B150" s="16"/>
      <c r="C150" s="21" t="s">
        <v>34</v>
      </c>
      <c r="D150" s="84" t="s">
        <v>355</v>
      </c>
      <c r="E150" s="185"/>
      <c r="F150" s="91"/>
      <c r="G150" s="21"/>
      <c r="H150" s="21"/>
      <c r="I150" s="105"/>
      <c r="J150" s="226" t="s">
        <v>51</v>
      </c>
      <c r="K150" s="234" t="s">
        <v>31</v>
      </c>
      <c r="L150" s="214" t="s">
        <v>32</v>
      </c>
      <c r="M150" s="214" t="s">
        <v>32</v>
      </c>
      <c r="N150" s="68" t="s">
        <v>356</v>
      </c>
      <c r="O150" s="22">
        <v>500</v>
      </c>
      <c r="P150" s="22">
        <v>400</v>
      </c>
      <c r="Q150" s="22">
        <v>500</v>
      </c>
      <c r="R150" s="22">
        <v>500</v>
      </c>
      <c r="S150" s="22">
        <v>500</v>
      </c>
      <c r="T150" s="22">
        <v>0</v>
      </c>
      <c r="U150" s="22">
        <v>550</v>
      </c>
      <c r="V150" s="22">
        <v>0</v>
      </c>
      <c r="W150" s="154"/>
      <c r="X150" s="154"/>
      <c r="Y150" s="22"/>
      <c r="Z150" s="154"/>
      <c r="AA150" s="22"/>
      <c r="AB150" s="22"/>
      <c r="AC150" s="22"/>
      <c r="AD150" s="22"/>
    </row>
    <row r="151" spans="1:31" x14ac:dyDescent="0.3">
      <c r="A151" s="71"/>
      <c r="B151" s="16"/>
      <c r="C151" s="21" t="s">
        <v>38</v>
      </c>
      <c r="D151" s="84" t="s">
        <v>357</v>
      </c>
      <c r="E151" s="185"/>
      <c r="F151" s="91" t="s">
        <v>256</v>
      </c>
      <c r="G151" s="21" t="s">
        <v>256</v>
      </c>
      <c r="H151" s="21" t="s">
        <v>358</v>
      </c>
      <c r="I151" s="105"/>
      <c r="J151" s="214" t="s">
        <v>32</v>
      </c>
      <c r="K151" s="214" t="s">
        <v>32</v>
      </c>
      <c r="L151" s="214" t="s">
        <v>32</v>
      </c>
      <c r="M151" s="214" t="s">
        <v>32</v>
      </c>
      <c r="N151" s="68" t="s">
        <v>359</v>
      </c>
      <c r="O151" s="22">
        <v>700</v>
      </c>
      <c r="P151" s="22">
        <v>750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  <c r="W151" s="154"/>
      <c r="X151" s="154"/>
      <c r="Y151" s="22"/>
      <c r="Z151" s="154"/>
      <c r="AA151" s="22"/>
      <c r="AB151" s="22"/>
      <c r="AC151" s="22"/>
      <c r="AD151" s="22"/>
    </row>
    <row r="152" spans="1:31" x14ac:dyDescent="0.3">
      <c r="A152" s="71"/>
      <c r="B152" s="16"/>
      <c r="C152" s="21" t="s">
        <v>42</v>
      </c>
      <c r="D152" s="84" t="s">
        <v>360</v>
      </c>
      <c r="E152" s="185"/>
      <c r="F152" s="91"/>
      <c r="G152" s="21" t="s">
        <v>253</v>
      </c>
      <c r="H152" s="21" t="s">
        <v>253</v>
      </c>
      <c r="I152" s="105"/>
      <c r="J152" s="214" t="s">
        <v>32</v>
      </c>
      <c r="K152" s="214" t="s">
        <v>32</v>
      </c>
      <c r="L152" s="214" t="s">
        <v>32</v>
      </c>
      <c r="M152" s="214" t="s">
        <v>32</v>
      </c>
      <c r="N152" s="68" t="s">
        <v>361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  <c r="W152" s="154"/>
      <c r="X152" s="154"/>
      <c r="Y152" s="22"/>
      <c r="Z152" s="154"/>
      <c r="AA152" s="22"/>
      <c r="AB152" s="22"/>
      <c r="AC152" s="22"/>
      <c r="AD152" s="22"/>
    </row>
    <row r="153" spans="1:31" x14ac:dyDescent="0.3">
      <c r="A153" s="71"/>
      <c r="B153" s="16"/>
      <c r="C153" s="21" t="s">
        <v>134</v>
      </c>
      <c r="D153" s="84" t="s">
        <v>362</v>
      </c>
      <c r="E153" s="185"/>
      <c r="F153" s="91"/>
      <c r="G153" s="21" t="s">
        <v>28</v>
      </c>
      <c r="H153" s="21" t="s">
        <v>28</v>
      </c>
      <c r="I153" s="105"/>
      <c r="J153" s="214" t="s">
        <v>32</v>
      </c>
      <c r="K153" s="214" t="s">
        <v>32</v>
      </c>
      <c r="L153" s="214" t="s">
        <v>32</v>
      </c>
      <c r="M153" s="214" t="s">
        <v>32</v>
      </c>
      <c r="N153" s="68" t="s">
        <v>363</v>
      </c>
      <c r="O153" s="22">
        <v>500</v>
      </c>
      <c r="P153" s="22">
        <v>350</v>
      </c>
      <c r="Q153" s="22">
        <v>500</v>
      </c>
      <c r="R153" s="22">
        <v>500</v>
      </c>
      <c r="S153" s="22">
        <v>0</v>
      </c>
      <c r="T153" s="22">
        <v>0</v>
      </c>
      <c r="U153" s="22">
        <v>0</v>
      </c>
      <c r="V153" s="22">
        <v>0</v>
      </c>
      <c r="W153" s="154"/>
      <c r="X153" s="154"/>
      <c r="Y153" s="22"/>
      <c r="Z153" s="154"/>
      <c r="AA153" s="22"/>
      <c r="AB153" s="22"/>
      <c r="AC153" s="22"/>
      <c r="AD153" s="22"/>
      <c r="AE153" s="5"/>
    </row>
    <row r="154" spans="1:31" x14ac:dyDescent="0.3">
      <c r="A154" s="71"/>
      <c r="B154" s="16"/>
      <c r="C154" s="21" t="s">
        <v>137</v>
      </c>
      <c r="D154" s="84" t="s">
        <v>364</v>
      </c>
      <c r="E154" s="185"/>
      <c r="F154" s="91"/>
      <c r="G154" s="21" t="s">
        <v>102</v>
      </c>
      <c r="H154" s="21" t="s">
        <v>102</v>
      </c>
      <c r="I154" s="105"/>
      <c r="J154" s="214" t="s">
        <v>32</v>
      </c>
      <c r="K154" s="214" t="s">
        <v>32</v>
      </c>
      <c r="L154" s="214" t="s">
        <v>32</v>
      </c>
      <c r="M154" s="234" t="s">
        <v>31</v>
      </c>
      <c r="N154" s="68" t="s">
        <v>365</v>
      </c>
      <c r="O154" s="22">
        <v>27625</v>
      </c>
      <c r="P154" s="22">
        <v>18785</v>
      </c>
      <c r="Q154" s="22">
        <v>18685.12</v>
      </c>
      <c r="R154" s="22">
        <v>14438.5</v>
      </c>
      <c r="S154" s="31">
        <v>21000</v>
      </c>
      <c r="T154" s="169">
        <v>13948.08</v>
      </c>
      <c r="U154" s="31">
        <v>16737.68</v>
      </c>
      <c r="V154" s="31">
        <v>13948.08</v>
      </c>
      <c r="W154" s="154">
        <v>27625</v>
      </c>
      <c r="X154" s="154">
        <v>17063.22</v>
      </c>
      <c r="Y154" s="22">
        <v>18685.13</v>
      </c>
      <c r="Z154" s="154">
        <v>16986.47</v>
      </c>
      <c r="AA154" s="22">
        <v>21000.01</v>
      </c>
      <c r="AB154" s="22">
        <v>13948.08</v>
      </c>
      <c r="AC154" s="22">
        <v>16737.71</v>
      </c>
      <c r="AD154" s="31">
        <v>13948.08</v>
      </c>
      <c r="AE154" s="5"/>
    </row>
    <row r="155" spans="1:31" x14ac:dyDescent="0.3">
      <c r="A155" s="71"/>
      <c r="B155" s="16"/>
      <c r="C155" s="21" t="s">
        <v>140</v>
      </c>
      <c r="D155" s="253" t="s">
        <v>366</v>
      </c>
      <c r="E155" s="185"/>
      <c r="F155" s="91"/>
      <c r="G155" s="21"/>
      <c r="H155" s="21"/>
      <c r="I155" s="105"/>
      <c r="J155" s="222"/>
      <c r="K155" s="230"/>
      <c r="L155" s="230"/>
      <c r="M155" s="185"/>
      <c r="N155" s="21"/>
      <c r="O155" s="22">
        <v>0</v>
      </c>
      <c r="P155" s="22">
        <v>0</v>
      </c>
      <c r="Q155" s="22">
        <v>0</v>
      </c>
      <c r="R155" s="22">
        <v>0</v>
      </c>
      <c r="S155" s="22"/>
      <c r="T155" s="22"/>
      <c r="U155" s="22"/>
      <c r="V155" s="22"/>
      <c r="W155" s="154"/>
      <c r="X155" s="154"/>
      <c r="Y155" s="22"/>
      <c r="Z155" s="154"/>
      <c r="AA155" s="22"/>
      <c r="AB155" s="22"/>
      <c r="AC155" s="22"/>
      <c r="AD155" s="22"/>
      <c r="AE155" s="5"/>
    </row>
    <row r="156" spans="1:31" x14ac:dyDescent="0.3">
      <c r="A156" s="71"/>
      <c r="B156" s="17" t="s">
        <v>46</v>
      </c>
      <c r="C156" s="19"/>
      <c r="D156" s="247" t="s">
        <v>367</v>
      </c>
      <c r="E156" s="181"/>
      <c r="F156" s="93"/>
      <c r="G156" s="17"/>
      <c r="H156" s="17"/>
      <c r="I156" s="107"/>
      <c r="J156" s="218"/>
      <c r="K156" s="219"/>
      <c r="L156" s="219"/>
      <c r="M156" s="181"/>
      <c r="N156" s="19"/>
      <c r="O156" s="20">
        <f t="shared" ref="O156:X156" si="44">SUM(O157:O159)</f>
        <v>3175</v>
      </c>
      <c r="P156" s="20">
        <f t="shared" si="44"/>
        <v>2400</v>
      </c>
      <c r="Q156" s="20">
        <f>SUM(Q157:Q159)</f>
        <v>7925</v>
      </c>
      <c r="R156" s="20">
        <f>SUM(R157:R159)</f>
        <v>1547.97</v>
      </c>
      <c r="S156" s="20">
        <f>SUM(S157:S159)</f>
        <v>6000</v>
      </c>
      <c r="T156" s="20">
        <f t="shared" si="44"/>
        <v>0</v>
      </c>
      <c r="U156" s="20">
        <f>SUM(U157:U159)</f>
        <v>3000</v>
      </c>
      <c r="V156" s="20">
        <f>SUM(V157:V159)</f>
        <v>0</v>
      </c>
      <c r="W156" s="153">
        <f>SUM(W157:W159)</f>
        <v>1016.4</v>
      </c>
      <c r="X156" s="153">
        <f t="shared" si="44"/>
        <v>0</v>
      </c>
      <c r="Y156" s="20">
        <f>SUM(Y157:Y160)</f>
        <v>0</v>
      </c>
      <c r="Z156" s="153">
        <f>SUM(Z157:Z160)</f>
        <v>0</v>
      </c>
      <c r="AA156" s="20">
        <f>SUM(AA157:AA159)</f>
        <v>3113.34</v>
      </c>
      <c r="AB156" s="20">
        <f t="shared" ref="AB156" si="45">SUM(AB157:AB159)</f>
        <v>0</v>
      </c>
      <c r="AC156" s="20">
        <f>SUM(AC157:AC159)</f>
        <v>0</v>
      </c>
      <c r="AD156" s="20">
        <f>SUM(AD157:AD168)</f>
        <v>0</v>
      </c>
      <c r="AE156" s="5"/>
    </row>
    <row r="157" spans="1:31" x14ac:dyDescent="0.3">
      <c r="A157" s="71"/>
      <c r="B157" s="16"/>
      <c r="C157" s="21" t="s">
        <v>26</v>
      </c>
      <c r="D157" s="84" t="s">
        <v>368</v>
      </c>
      <c r="E157" s="185"/>
      <c r="F157" s="91"/>
      <c r="G157" s="21" t="s">
        <v>40</v>
      </c>
      <c r="H157" s="21" t="s">
        <v>40</v>
      </c>
      <c r="I157" s="105"/>
      <c r="J157" s="234" t="s">
        <v>31</v>
      </c>
      <c r="K157" s="234" t="s">
        <v>31</v>
      </c>
      <c r="L157" s="234" t="s">
        <v>31</v>
      </c>
      <c r="M157" s="234" t="s">
        <v>31</v>
      </c>
      <c r="N157" s="68" t="s">
        <v>369</v>
      </c>
      <c r="O157" s="22">
        <v>750</v>
      </c>
      <c r="P157" s="22">
        <v>600</v>
      </c>
      <c r="Q157" s="22">
        <v>750</v>
      </c>
      <c r="R157" s="22">
        <v>750</v>
      </c>
      <c r="S157" s="22">
        <v>0</v>
      </c>
      <c r="T157" s="22">
        <v>0</v>
      </c>
      <c r="U157" s="22">
        <v>0</v>
      </c>
      <c r="V157" s="22">
        <v>0</v>
      </c>
      <c r="W157" s="154">
        <v>1016.4</v>
      </c>
      <c r="X157" s="154"/>
      <c r="Y157" s="22"/>
      <c r="Z157" s="154"/>
      <c r="AA157" s="22"/>
      <c r="AB157" s="22"/>
      <c r="AC157" s="22"/>
      <c r="AD157" s="22"/>
    </row>
    <row r="158" spans="1:31" x14ac:dyDescent="0.3">
      <c r="A158" s="71"/>
      <c r="B158" s="16"/>
      <c r="C158" s="21" t="s">
        <v>34</v>
      </c>
      <c r="D158" s="84" t="s">
        <v>370</v>
      </c>
      <c r="E158" s="185"/>
      <c r="F158" s="91"/>
      <c r="G158" s="21" t="s">
        <v>40</v>
      </c>
      <c r="H158" s="21" t="s">
        <v>40</v>
      </c>
      <c r="I158" s="105"/>
      <c r="J158" s="234" t="s">
        <v>31</v>
      </c>
      <c r="K158" s="234" t="s">
        <v>31</v>
      </c>
      <c r="L158" s="234" t="s">
        <v>31</v>
      </c>
      <c r="M158" s="234" t="s">
        <v>31</v>
      </c>
      <c r="N158" s="68" t="s">
        <v>371</v>
      </c>
      <c r="O158" s="22">
        <v>1250</v>
      </c>
      <c r="P158" s="22">
        <v>800</v>
      </c>
      <c r="Q158" s="22">
        <v>6000</v>
      </c>
      <c r="R158" s="22">
        <v>500</v>
      </c>
      <c r="S158" s="22">
        <v>6000</v>
      </c>
      <c r="T158" s="22">
        <v>0</v>
      </c>
      <c r="U158" s="22">
        <v>3000</v>
      </c>
      <c r="V158" s="22">
        <v>0</v>
      </c>
      <c r="W158" s="154"/>
      <c r="X158" s="154"/>
      <c r="Y158" s="22"/>
      <c r="Z158" s="154"/>
      <c r="AA158" s="154">
        <v>3113.34</v>
      </c>
      <c r="AB158" s="22"/>
      <c r="AC158" s="22"/>
      <c r="AD158" s="22"/>
    </row>
    <row r="159" spans="1:31" x14ac:dyDescent="0.3">
      <c r="A159" s="71"/>
      <c r="B159" s="16"/>
      <c r="C159" s="21" t="s">
        <v>38</v>
      </c>
      <c r="D159" s="84" t="s">
        <v>372</v>
      </c>
      <c r="E159" s="185"/>
      <c r="F159" s="91"/>
      <c r="G159" s="21" t="s">
        <v>40</v>
      </c>
      <c r="H159" s="21" t="s">
        <v>40</v>
      </c>
      <c r="I159" s="105"/>
      <c r="J159" s="234" t="s">
        <v>31</v>
      </c>
      <c r="K159" s="234" t="s">
        <v>31</v>
      </c>
      <c r="L159" s="234" t="s">
        <v>31</v>
      </c>
      <c r="M159" s="234" t="s">
        <v>31</v>
      </c>
      <c r="N159" s="68" t="s">
        <v>373</v>
      </c>
      <c r="O159" s="22">
        <v>1175</v>
      </c>
      <c r="P159" s="22">
        <v>1000</v>
      </c>
      <c r="Q159" s="22">
        <v>1175</v>
      </c>
      <c r="R159" s="22">
        <v>297.97000000000003</v>
      </c>
      <c r="S159" s="22">
        <v>0</v>
      </c>
      <c r="T159" s="22">
        <v>0</v>
      </c>
      <c r="U159" s="22">
        <v>0</v>
      </c>
      <c r="V159" s="22">
        <v>0</v>
      </c>
      <c r="W159" s="154"/>
      <c r="X159" s="154"/>
      <c r="Y159" s="22"/>
      <c r="Z159" s="154"/>
      <c r="AA159" s="22"/>
      <c r="AB159" s="22"/>
      <c r="AC159" s="22"/>
      <c r="AD159" s="22"/>
      <c r="AE159" s="5"/>
    </row>
    <row r="160" spans="1:31" x14ac:dyDescent="0.3">
      <c r="A160" s="16"/>
      <c r="B160" s="16"/>
      <c r="C160" s="16"/>
      <c r="D160" s="83"/>
      <c r="E160" s="184"/>
      <c r="F160" s="90"/>
      <c r="G160" s="16"/>
      <c r="H160" s="16"/>
      <c r="I160" s="104"/>
      <c r="J160" s="220"/>
      <c r="K160" s="32"/>
      <c r="L160" s="32"/>
      <c r="M160" s="184"/>
      <c r="N160" s="16"/>
      <c r="O160" s="33"/>
      <c r="P160" s="33"/>
      <c r="Q160" s="34"/>
      <c r="R160" s="34"/>
      <c r="S160" s="34"/>
      <c r="T160" s="34"/>
      <c r="U160" s="34"/>
      <c r="V160" s="34"/>
      <c r="W160" s="159"/>
      <c r="X160" s="159"/>
      <c r="Y160" s="34"/>
      <c r="Z160" s="159"/>
      <c r="AA160" s="34"/>
      <c r="AB160" s="34"/>
      <c r="AC160" s="34"/>
      <c r="AD160" s="34"/>
      <c r="AE160" s="5"/>
    </row>
    <row r="161" spans="1:30" x14ac:dyDescent="0.3">
      <c r="A161" s="263" t="s">
        <v>374</v>
      </c>
      <c r="B161" s="264"/>
      <c r="C161" s="264"/>
      <c r="D161" s="264"/>
      <c r="E161" s="264"/>
      <c r="F161" s="264"/>
      <c r="G161" s="264"/>
      <c r="H161" s="264"/>
      <c r="I161" s="264"/>
      <c r="J161" s="264"/>
      <c r="K161" s="264"/>
      <c r="L161" s="264"/>
      <c r="M161" s="264"/>
      <c r="N161" s="264"/>
      <c r="O161" s="264"/>
      <c r="P161" s="264"/>
      <c r="Q161" s="264"/>
      <c r="R161" s="264"/>
      <c r="S161" s="264"/>
      <c r="T161" s="264"/>
      <c r="U161" s="264"/>
      <c r="V161" s="264"/>
      <c r="W161" s="264"/>
      <c r="X161" s="264"/>
      <c r="Y161" s="264"/>
      <c r="Z161" s="264"/>
      <c r="AA161" s="264"/>
      <c r="AB161" s="264"/>
      <c r="AC161" s="264"/>
      <c r="AD161" s="265"/>
    </row>
    <row r="162" spans="1:30" x14ac:dyDescent="0.3">
      <c r="A162" s="71" t="s">
        <v>375</v>
      </c>
      <c r="B162" s="35" t="s">
        <v>376</v>
      </c>
      <c r="C162" s="36"/>
      <c r="D162" s="254" t="s">
        <v>377</v>
      </c>
      <c r="E162" s="189"/>
      <c r="F162" s="95"/>
      <c r="G162" s="36"/>
      <c r="H162" s="36"/>
      <c r="I162" s="109"/>
      <c r="J162" s="235"/>
      <c r="K162" s="236"/>
      <c r="L162" s="236"/>
      <c r="M162" s="189"/>
      <c r="N162" s="36" t="s">
        <v>378</v>
      </c>
      <c r="O162" s="37">
        <v>20000</v>
      </c>
      <c r="P162" s="37">
        <v>0</v>
      </c>
      <c r="Q162" s="37">
        <v>16000</v>
      </c>
      <c r="R162" s="37">
        <v>0</v>
      </c>
      <c r="S162" s="38">
        <v>16300</v>
      </c>
      <c r="T162" s="37"/>
      <c r="U162" s="37">
        <v>17000</v>
      </c>
      <c r="V162" s="37">
        <v>0</v>
      </c>
      <c r="W162" s="160">
        <v>10469.969999999999</v>
      </c>
      <c r="X162" s="160">
        <v>2.1800000000000002</v>
      </c>
      <c r="Y162" s="37">
        <v>23029.15</v>
      </c>
      <c r="Z162" s="160"/>
      <c r="AA162" s="37">
        <v>22870.37</v>
      </c>
      <c r="AB162" s="37"/>
      <c r="AC162" s="37">
        <v>10354.780000000001</v>
      </c>
      <c r="AD162" s="37"/>
    </row>
    <row r="163" spans="1:30" x14ac:dyDescent="0.3">
      <c r="A163" s="72"/>
      <c r="B163" s="40" t="s">
        <v>379</v>
      </c>
      <c r="C163" s="36"/>
      <c r="D163" s="254" t="s">
        <v>380</v>
      </c>
      <c r="E163" s="189"/>
      <c r="F163" s="95"/>
      <c r="G163" s="36"/>
      <c r="H163" s="36"/>
      <c r="I163" s="109"/>
      <c r="J163" s="235"/>
      <c r="K163" s="236"/>
      <c r="L163" s="236"/>
      <c r="M163" s="189"/>
      <c r="N163" s="36" t="s">
        <v>381</v>
      </c>
      <c r="O163" s="37">
        <v>25500</v>
      </c>
      <c r="P163" s="37">
        <v>0</v>
      </c>
      <c r="Q163" s="37">
        <v>10500</v>
      </c>
      <c r="R163" s="37">
        <v>0</v>
      </c>
      <c r="S163" s="38">
        <v>13765</v>
      </c>
      <c r="T163" s="37"/>
      <c r="U163" s="37">
        <v>12506</v>
      </c>
      <c r="V163" s="37">
        <v>0</v>
      </c>
      <c r="W163" s="160">
        <v>24462.080000000002</v>
      </c>
      <c r="X163" s="160"/>
      <c r="Y163" s="37">
        <v>12561.96</v>
      </c>
      <c r="Z163" s="160"/>
      <c r="AA163" s="37">
        <v>12858.03</v>
      </c>
      <c r="AB163" s="37"/>
      <c r="AC163" s="37">
        <v>13645.77</v>
      </c>
      <c r="AD163" s="37"/>
    </row>
    <row r="164" spans="1:30" x14ac:dyDescent="0.3">
      <c r="A164" s="72"/>
      <c r="B164" s="40" t="s">
        <v>382</v>
      </c>
      <c r="C164" s="36"/>
      <c r="D164" s="254" t="s">
        <v>383</v>
      </c>
      <c r="E164" s="189"/>
      <c r="F164" s="95"/>
      <c r="G164" s="36"/>
      <c r="H164" s="36"/>
      <c r="I164" s="109"/>
      <c r="J164" s="235"/>
      <c r="K164" s="236"/>
      <c r="L164" s="236"/>
      <c r="M164" s="189"/>
      <c r="N164" s="36"/>
      <c r="O164" s="37">
        <f>SUM(O165:O171)</f>
        <v>43100</v>
      </c>
      <c r="P164" s="37">
        <f>SUM(P165:P171)</f>
        <v>0</v>
      </c>
      <c r="Q164" s="37">
        <f>SUM(Q165:Q171)</f>
        <v>43600</v>
      </c>
      <c r="R164" s="37">
        <f>SUM(R165:R171)</f>
        <v>0</v>
      </c>
      <c r="S164" s="38">
        <f>SUM(S165:S171)</f>
        <v>43410</v>
      </c>
      <c r="T164" s="38"/>
      <c r="U164" s="37">
        <f>SUM(U165:U171)</f>
        <v>47410</v>
      </c>
      <c r="V164" s="37">
        <v>0</v>
      </c>
      <c r="W164" s="160">
        <f>SUM(W165:W171)</f>
        <v>32164.19</v>
      </c>
      <c r="X164" s="160">
        <f>SUM(X165:X171)</f>
        <v>0</v>
      </c>
      <c r="Y164" s="37">
        <f>SUM(Y165:Y171)</f>
        <v>30041.02</v>
      </c>
      <c r="Z164" s="160">
        <f>SUM(Z165:Z171)</f>
        <v>0</v>
      </c>
      <c r="AA164" s="37">
        <f>SUM(AA165:AA171)</f>
        <v>47130.39</v>
      </c>
      <c r="AB164" s="37"/>
      <c r="AC164" s="37">
        <f>SUM(AC165:AC171)</f>
        <v>52532.3</v>
      </c>
      <c r="AD164" s="37"/>
    </row>
    <row r="165" spans="1:30" x14ac:dyDescent="0.3">
      <c r="A165" s="72"/>
      <c r="B165" s="39"/>
      <c r="C165" s="21"/>
      <c r="D165" s="83" t="s">
        <v>384</v>
      </c>
      <c r="E165" s="185"/>
      <c r="F165" s="91"/>
      <c r="G165" s="21"/>
      <c r="H165" s="21"/>
      <c r="I165" s="105"/>
      <c r="J165" s="222"/>
      <c r="K165" s="230"/>
      <c r="L165" s="230"/>
      <c r="M165" s="185"/>
      <c r="N165" s="21" t="s">
        <v>385</v>
      </c>
      <c r="O165" s="22">
        <v>500</v>
      </c>
      <c r="P165" s="22">
        <v>0</v>
      </c>
      <c r="Q165" s="22">
        <v>500</v>
      </c>
      <c r="R165" s="22">
        <v>0</v>
      </c>
      <c r="S165" s="27">
        <v>500</v>
      </c>
      <c r="T165" s="29"/>
      <c r="U165" s="22">
        <v>500</v>
      </c>
      <c r="V165" s="29"/>
      <c r="W165" s="154">
        <v>464.31</v>
      </c>
      <c r="X165" s="154"/>
      <c r="Y165" s="22">
        <v>464.31</v>
      </c>
      <c r="Z165" s="158"/>
      <c r="AA165" s="22">
        <v>464.31</v>
      </c>
      <c r="AB165" s="22"/>
      <c r="AC165" s="22">
        <v>464.31</v>
      </c>
      <c r="AD165" s="29"/>
    </row>
    <row r="166" spans="1:30" x14ac:dyDescent="0.3">
      <c r="A166" s="72"/>
      <c r="B166" s="39"/>
      <c r="C166" s="21"/>
      <c r="D166" s="83" t="s">
        <v>386</v>
      </c>
      <c r="E166" s="185"/>
      <c r="F166" s="91"/>
      <c r="G166" s="21"/>
      <c r="H166" s="21"/>
      <c r="I166" s="105"/>
      <c r="J166" s="222"/>
      <c r="K166" s="230"/>
      <c r="L166" s="230"/>
      <c r="M166" s="185"/>
      <c r="N166" s="21" t="s">
        <v>387</v>
      </c>
      <c r="O166" s="22">
        <v>1100</v>
      </c>
      <c r="P166" s="22">
        <v>0</v>
      </c>
      <c r="Q166" s="22">
        <v>1100</v>
      </c>
      <c r="R166" s="22">
        <v>0</v>
      </c>
      <c r="S166" s="27">
        <v>1100</v>
      </c>
      <c r="T166" s="29"/>
      <c r="U166" s="22">
        <v>1100</v>
      </c>
      <c r="V166" s="29"/>
      <c r="W166" s="154">
        <v>1065.19</v>
      </c>
      <c r="X166" s="154"/>
      <c r="Y166" s="22">
        <v>1065.19</v>
      </c>
      <c r="Z166" s="158"/>
      <c r="AA166" s="22">
        <v>1065.19</v>
      </c>
      <c r="AB166" s="22"/>
      <c r="AC166" s="22">
        <v>1926.07</v>
      </c>
      <c r="AD166" s="29"/>
    </row>
    <row r="167" spans="1:30" x14ac:dyDescent="0.3">
      <c r="A167" s="72"/>
      <c r="B167" s="39"/>
      <c r="C167" s="21"/>
      <c r="D167" s="83" t="s">
        <v>388</v>
      </c>
      <c r="E167" s="185"/>
      <c r="F167" s="91"/>
      <c r="G167" s="21"/>
      <c r="H167" s="21"/>
      <c r="I167" s="105"/>
      <c r="J167" s="222"/>
      <c r="K167" s="230"/>
      <c r="L167" s="230"/>
      <c r="M167" s="185"/>
      <c r="N167" s="21" t="s">
        <v>389</v>
      </c>
      <c r="O167" s="22">
        <v>200</v>
      </c>
      <c r="P167" s="22">
        <v>0</v>
      </c>
      <c r="Q167" s="22">
        <v>200</v>
      </c>
      <c r="R167" s="22">
        <v>0</v>
      </c>
      <c r="S167" s="27">
        <v>350</v>
      </c>
      <c r="T167" s="29"/>
      <c r="U167" s="22">
        <v>350</v>
      </c>
      <c r="V167" s="29"/>
      <c r="W167" s="154">
        <v>20.16</v>
      </c>
      <c r="X167" s="154"/>
      <c r="Y167" s="22">
        <v>346</v>
      </c>
      <c r="Z167" s="158"/>
      <c r="AA167" s="22">
        <v>354.38</v>
      </c>
      <c r="AB167" s="22"/>
      <c r="AC167" s="22">
        <v>596.52</v>
      </c>
      <c r="AD167" s="29"/>
    </row>
    <row r="168" spans="1:30" x14ac:dyDescent="0.3">
      <c r="A168" s="72"/>
      <c r="B168" s="39"/>
      <c r="C168" s="21"/>
      <c r="D168" s="83" t="s">
        <v>390</v>
      </c>
      <c r="E168" s="185"/>
      <c r="F168" s="91"/>
      <c r="G168" s="21"/>
      <c r="H168" s="21"/>
      <c r="I168" s="105"/>
      <c r="J168" s="222"/>
      <c r="K168" s="230"/>
      <c r="L168" s="230"/>
      <c r="M168" s="185"/>
      <c r="N168" s="21" t="s">
        <v>391</v>
      </c>
      <c r="O168" s="22">
        <v>40500</v>
      </c>
      <c r="P168" s="22">
        <v>0</v>
      </c>
      <c r="Q168" s="22">
        <v>40500</v>
      </c>
      <c r="R168" s="22">
        <v>0</v>
      </c>
      <c r="S168" s="27">
        <v>41000</v>
      </c>
      <c r="T168" s="29"/>
      <c r="U168" s="22">
        <v>45000</v>
      </c>
      <c r="V168" s="29"/>
      <c r="W168" s="154">
        <v>30400.94</v>
      </c>
      <c r="X168" s="154"/>
      <c r="Y168" s="22">
        <v>27992.5</v>
      </c>
      <c r="Z168" s="154"/>
      <c r="AA168" s="22">
        <v>45246.51</v>
      </c>
      <c r="AB168" s="22"/>
      <c r="AC168" s="22">
        <v>49420.41</v>
      </c>
      <c r="AD168" s="29"/>
    </row>
    <row r="169" spans="1:30" x14ac:dyDescent="0.3">
      <c r="A169" s="72"/>
      <c r="B169" s="39"/>
      <c r="C169" s="21"/>
      <c r="D169" s="137" t="s">
        <v>392</v>
      </c>
      <c r="E169" s="185"/>
      <c r="F169" s="91"/>
      <c r="G169" s="21"/>
      <c r="H169" s="21"/>
      <c r="I169" s="105"/>
      <c r="J169" s="222"/>
      <c r="K169" s="230"/>
      <c r="L169" s="230"/>
      <c r="M169" s="185"/>
      <c r="N169" s="21" t="s">
        <v>393</v>
      </c>
      <c r="O169" s="22">
        <v>300</v>
      </c>
      <c r="P169" s="22">
        <v>0</v>
      </c>
      <c r="Q169" s="22">
        <v>800</v>
      </c>
      <c r="R169" s="22">
        <v>0</v>
      </c>
      <c r="S169" s="27">
        <v>300</v>
      </c>
      <c r="T169" s="29"/>
      <c r="U169" s="22">
        <v>300</v>
      </c>
      <c r="V169" s="29"/>
      <c r="W169" s="154">
        <v>227.89</v>
      </c>
      <c r="X169" s="154"/>
      <c r="Y169" s="22">
        <v>313.23</v>
      </c>
      <c r="Z169" s="158"/>
      <c r="AA169" s="22"/>
      <c r="AB169" s="22"/>
      <c r="AC169" s="22">
        <v>124.99</v>
      </c>
      <c r="AD169" s="29"/>
    </row>
    <row r="170" spans="1:30" x14ac:dyDescent="0.3">
      <c r="A170" s="72"/>
      <c r="B170" s="39"/>
      <c r="C170" s="21"/>
      <c r="D170" s="137" t="s">
        <v>394</v>
      </c>
      <c r="E170" s="185"/>
      <c r="F170" s="91"/>
      <c r="G170" s="21"/>
      <c r="H170" s="21"/>
      <c r="I170" s="105"/>
      <c r="J170" s="222"/>
      <c r="K170" s="230"/>
      <c r="L170" s="230"/>
      <c r="M170" s="185"/>
      <c r="N170" s="21" t="s">
        <v>395</v>
      </c>
      <c r="O170" s="22">
        <v>300</v>
      </c>
      <c r="P170" s="22">
        <v>0</v>
      </c>
      <c r="Q170" s="22">
        <v>300</v>
      </c>
      <c r="R170" s="22">
        <v>0</v>
      </c>
      <c r="S170" s="27">
        <v>160</v>
      </c>
      <c r="T170" s="29"/>
      <c r="U170" s="22">
        <v>160</v>
      </c>
      <c r="V170" s="29"/>
      <c r="W170" s="154">
        <v>-14.3</v>
      </c>
      <c r="X170" s="154"/>
      <c r="Y170" s="22">
        <v>-140.21</v>
      </c>
      <c r="Z170" s="158"/>
      <c r="AA170" s="22"/>
      <c r="AB170" s="22"/>
      <c r="AC170" s="22"/>
      <c r="AD170" s="29"/>
    </row>
    <row r="171" spans="1:30" x14ac:dyDescent="0.3">
      <c r="A171" s="72"/>
      <c r="B171" s="26"/>
      <c r="C171" s="21"/>
      <c r="D171" s="137" t="s">
        <v>396</v>
      </c>
      <c r="E171" s="185"/>
      <c r="F171" s="91"/>
      <c r="G171" s="21"/>
      <c r="H171" s="21"/>
      <c r="I171" s="105"/>
      <c r="J171" s="222"/>
      <c r="K171" s="230"/>
      <c r="L171" s="230"/>
      <c r="M171" s="185"/>
      <c r="N171" s="21" t="s">
        <v>395</v>
      </c>
      <c r="O171" s="22">
        <v>200</v>
      </c>
      <c r="P171" s="22">
        <v>0</v>
      </c>
      <c r="Q171" s="22">
        <v>200</v>
      </c>
      <c r="R171" s="22">
        <v>0</v>
      </c>
      <c r="S171" s="27"/>
      <c r="T171" s="22"/>
      <c r="U171" s="22">
        <v>0</v>
      </c>
      <c r="V171" s="22"/>
      <c r="W171" s="154"/>
      <c r="X171" s="154"/>
      <c r="Y171" s="22"/>
      <c r="Z171" s="154"/>
      <c r="AA171" s="22"/>
      <c r="AB171" s="22"/>
      <c r="AC171" s="22"/>
      <c r="AD171" s="22"/>
    </row>
    <row r="172" spans="1:30" x14ac:dyDescent="0.3">
      <c r="A172" s="72"/>
      <c r="B172" s="40" t="s">
        <v>397</v>
      </c>
      <c r="C172" s="36"/>
      <c r="D172" s="254" t="s">
        <v>398</v>
      </c>
      <c r="E172" s="189"/>
      <c r="F172" s="95"/>
      <c r="G172" s="36"/>
      <c r="H172" s="36"/>
      <c r="I172" s="109"/>
      <c r="J172" s="235"/>
      <c r="K172" s="236"/>
      <c r="L172" s="236"/>
      <c r="M172" s="189"/>
      <c r="N172" s="36" t="s">
        <v>397</v>
      </c>
      <c r="O172" s="37">
        <v>10000</v>
      </c>
      <c r="P172" s="37">
        <v>0</v>
      </c>
      <c r="Q172" s="37">
        <v>10000</v>
      </c>
      <c r="R172" s="37">
        <v>0</v>
      </c>
      <c r="S172" s="38">
        <v>9500</v>
      </c>
      <c r="T172" s="41"/>
      <c r="U172" s="37">
        <v>7000</v>
      </c>
      <c r="V172" s="37">
        <v>0</v>
      </c>
      <c r="W172" s="160">
        <v>2212.52</v>
      </c>
      <c r="X172" s="160"/>
      <c r="Y172" s="37">
        <v>5728.65</v>
      </c>
      <c r="Z172" s="160"/>
      <c r="AA172" s="37">
        <v>5144.3500000000004</v>
      </c>
      <c r="AB172" s="37"/>
      <c r="AC172" s="37">
        <v>2760.92</v>
      </c>
      <c r="AD172" s="37"/>
    </row>
    <row r="173" spans="1:30" x14ac:dyDescent="0.3">
      <c r="A173" s="72"/>
      <c r="B173" s="40" t="s">
        <v>399</v>
      </c>
      <c r="C173" s="36"/>
      <c r="D173" s="254" t="s">
        <v>400</v>
      </c>
      <c r="E173" s="189"/>
      <c r="F173" s="95"/>
      <c r="G173" s="36"/>
      <c r="H173" s="36"/>
      <c r="I173" s="109"/>
      <c r="J173" s="235"/>
      <c r="K173" s="236"/>
      <c r="L173" s="236"/>
      <c r="M173" s="189"/>
      <c r="N173" s="36" t="s">
        <v>401</v>
      </c>
      <c r="O173" s="37">
        <v>2200</v>
      </c>
      <c r="P173" s="37">
        <v>0</v>
      </c>
      <c r="Q173" s="37">
        <v>2200</v>
      </c>
      <c r="R173" s="37">
        <v>0</v>
      </c>
      <c r="S173" s="38">
        <v>2400</v>
      </c>
      <c r="T173" s="41"/>
      <c r="U173" s="37">
        <v>3150</v>
      </c>
      <c r="V173" s="37">
        <v>0</v>
      </c>
      <c r="W173" s="160">
        <v>2894</v>
      </c>
      <c r="X173" s="160"/>
      <c r="Y173" s="37">
        <v>1937.52</v>
      </c>
      <c r="Z173" s="160"/>
      <c r="AA173" s="37">
        <v>3172.91</v>
      </c>
      <c r="AB173" s="37"/>
      <c r="AC173" s="37">
        <v>2013.09</v>
      </c>
      <c r="AD173" s="37"/>
    </row>
    <row r="174" spans="1:30" x14ac:dyDescent="0.3">
      <c r="A174" s="72"/>
      <c r="B174" s="40" t="s">
        <v>402</v>
      </c>
      <c r="C174" s="36"/>
      <c r="D174" s="254" t="s">
        <v>403</v>
      </c>
      <c r="E174" s="189"/>
      <c r="F174" s="95"/>
      <c r="G174" s="36"/>
      <c r="H174" s="36"/>
      <c r="I174" s="109"/>
      <c r="J174" s="235"/>
      <c r="K174" s="236"/>
      <c r="L174" s="236"/>
      <c r="M174" s="189"/>
      <c r="N174" s="36"/>
      <c r="O174" s="37">
        <f t="shared" ref="O174:W174" si="46">SUM(O175:O175)</f>
        <v>250</v>
      </c>
      <c r="P174" s="37">
        <f t="shared" si="46"/>
        <v>0</v>
      </c>
      <c r="Q174" s="37">
        <f>SUM(Q175:Q175)</f>
        <v>250</v>
      </c>
      <c r="R174" s="37">
        <f t="shared" si="46"/>
        <v>0</v>
      </c>
      <c r="S174" s="38">
        <f>S175</f>
        <v>250</v>
      </c>
      <c r="T174" s="38">
        <f t="shared" si="46"/>
        <v>0</v>
      </c>
      <c r="U174" s="37">
        <f t="shared" si="46"/>
        <v>250</v>
      </c>
      <c r="V174" s="37">
        <v>0</v>
      </c>
      <c r="W174" s="160">
        <f t="shared" si="46"/>
        <v>0</v>
      </c>
      <c r="X174" s="160">
        <v>0</v>
      </c>
      <c r="Y174" s="37"/>
      <c r="Z174" s="160"/>
      <c r="AA174" s="37"/>
      <c r="AB174" s="37"/>
      <c r="AC174" s="37">
        <f t="shared" ref="AC174" si="47">SUM(AC175:AC175)</f>
        <v>934.92</v>
      </c>
      <c r="AD174" s="37"/>
    </row>
    <row r="175" spans="1:30" x14ac:dyDescent="0.3">
      <c r="A175" s="72"/>
      <c r="B175" s="26"/>
      <c r="C175" s="21"/>
      <c r="D175" s="137" t="s">
        <v>404</v>
      </c>
      <c r="E175" s="185"/>
      <c r="F175" s="91"/>
      <c r="G175" s="21"/>
      <c r="H175" s="21"/>
      <c r="I175" s="105"/>
      <c r="J175" s="222"/>
      <c r="K175" s="230"/>
      <c r="L175" s="230"/>
      <c r="M175" s="185"/>
      <c r="N175" s="21" t="s">
        <v>405</v>
      </c>
      <c r="O175" s="22">
        <v>250</v>
      </c>
      <c r="P175" s="22">
        <v>0</v>
      </c>
      <c r="Q175" s="22">
        <v>250</v>
      </c>
      <c r="R175" s="22">
        <v>0</v>
      </c>
      <c r="S175" s="27">
        <v>250</v>
      </c>
      <c r="T175" s="22"/>
      <c r="U175" s="22">
        <v>250</v>
      </c>
      <c r="V175" s="22"/>
      <c r="W175" s="154"/>
      <c r="X175" s="154"/>
      <c r="Y175" s="22"/>
      <c r="Z175" s="154"/>
      <c r="AA175" s="22"/>
      <c r="AB175" s="22"/>
      <c r="AC175" s="22">
        <v>934.92</v>
      </c>
      <c r="AD175" s="22"/>
    </row>
    <row r="176" spans="1:30" x14ac:dyDescent="0.3">
      <c r="A176" s="72"/>
      <c r="B176" s="40"/>
      <c r="C176" s="36"/>
      <c r="D176" s="254" t="s">
        <v>406</v>
      </c>
      <c r="E176" s="189"/>
      <c r="F176" s="95"/>
      <c r="G176" s="36"/>
      <c r="H176" s="36"/>
      <c r="I176" s="109"/>
      <c r="J176" s="235"/>
      <c r="K176" s="236"/>
      <c r="L176" s="236"/>
      <c r="M176" s="189"/>
      <c r="N176" s="36" t="s">
        <v>407</v>
      </c>
      <c r="O176" s="37">
        <v>7000</v>
      </c>
      <c r="P176" s="37">
        <v>0</v>
      </c>
      <c r="Q176" s="37">
        <v>7000</v>
      </c>
      <c r="R176" s="37">
        <v>0</v>
      </c>
      <c r="S176" s="38">
        <v>6000</v>
      </c>
      <c r="T176" s="37"/>
      <c r="U176" s="37">
        <v>4700</v>
      </c>
      <c r="V176" s="37">
        <v>0</v>
      </c>
      <c r="W176" s="160">
        <v>5500</v>
      </c>
      <c r="X176" s="160"/>
      <c r="Y176" s="37">
        <v>3694.01</v>
      </c>
      <c r="Z176" s="160"/>
      <c r="AA176" s="37">
        <v>3888.37</v>
      </c>
      <c r="AB176" s="37"/>
      <c r="AC176" s="37">
        <v>2525.02</v>
      </c>
      <c r="AD176" s="37"/>
    </row>
    <row r="177" spans="1:30" x14ac:dyDescent="0.3">
      <c r="A177" s="72"/>
      <c r="B177" s="40"/>
      <c r="C177" s="36"/>
      <c r="D177" s="254" t="s">
        <v>408</v>
      </c>
      <c r="E177" s="189"/>
      <c r="F177" s="95"/>
      <c r="G177" s="36"/>
      <c r="H177" s="36"/>
      <c r="I177" s="109"/>
      <c r="J177" s="235"/>
      <c r="K177" s="236"/>
      <c r="L177" s="236"/>
      <c r="M177" s="189"/>
      <c r="N177" s="144" t="s">
        <v>409</v>
      </c>
      <c r="O177" s="257">
        <v>225000</v>
      </c>
      <c r="P177" s="257">
        <v>0</v>
      </c>
      <c r="Q177" s="257">
        <v>246500</v>
      </c>
      <c r="R177" s="257">
        <v>0</v>
      </c>
      <c r="S177" s="258">
        <v>313040.09000000003</v>
      </c>
      <c r="T177" s="257"/>
      <c r="U177" s="257">
        <v>301451.81</v>
      </c>
      <c r="V177" s="257">
        <v>0</v>
      </c>
      <c r="W177" s="259">
        <v>221203.89999999997</v>
      </c>
      <c r="X177" s="259">
        <v>444.42</v>
      </c>
      <c r="Y177" s="257">
        <v>257806.71</v>
      </c>
      <c r="Z177" s="259">
        <v>2234.4499999999998</v>
      </c>
      <c r="AA177" s="257">
        <v>279926.94</v>
      </c>
      <c r="AB177" s="257">
        <v>2228.5100000000002</v>
      </c>
      <c r="AC177" s="257">
        <v>276181.24</v>
      </c>
      <c r="AD177" s="257">
        <v>816.67</v>
      </c>
    </row>
    <row r="178" spans="1:30" x14ac:dyDescent="0.3">
      <c r="A178" s="72"/>
      <c r="B178" s="40"/>
      <c r="C178" s="36"/>
      <c r="D178" s="254" t="s">
        <v>410</v>
      </c>
      <c r="E178" s="189"/>
      <c r="F178" s="95"/>
      <c r="G178" s="36"/>
      <c r="H178" s="36"/>
      <c r="I178" s="109"/>
      <c r="J178" s="235"/>
      <c r="K178" s="236"/>
      <c r="L178" s="236"/>
      <c r="M178" s="189"/>
      <c r="N178" s="36" t="s">
        <v>411</v>
      </c>
      <c r="O178" s="37"/>
      <c r="P178" s="37"/>
      <c r="Q178" s="37"/>
      <c r="R178" s="37"/>
      <c r="S178" s="38"/>
      <c r="T178" s="37"/>
      <c r="U178" s="37">
        <v>0</v>
      </c>
      <c r="V178" s="37">
        <v>0</v>
      </c>
      <c r="W178" s="160">
        <v>8653.09</v>
      </c>
      <c r="X178" s="160"/>
      <c r="Y178" s="37"/>
      <c r="Z178" s="160"/>
      <c r="AA178" s="37"/>
      <c r="AB178" s="37"/>
      <c r="AC178" s="37"/>
      <c r="AD178" s="37"/>
    </row>
    <row r="179" spans="1:30" x14ac:dyDescent="0.3">
      <c r="A179" s="72"/>
      <c r="B179" s="40"/>
      <c r="C179" s="36"/>
      <c r="D179" s="254" t="s">
        <v>412</v>
      </c>
      <c r="E179" s="189"/>
      <c r="F179" s="95"/>
      <c r="G179" s="36"/>
      <c r="H179" s="36"/>
      <c r="I179" s="109"/>
      <c r="J179" s="235"/>
      <c r="K179" s="236"/>
      <c r="L179" s="236"/>
      <c r="M179" s="189"/>
      <c r="N179" s="36" t="s">
        <v>413</v>
      </c>
      <c r="O179" s="37">
        <v>5000</v>
      </c>
      <c r="P179" s="37">
        <v>0</v>
      </c>
      <c r="Q179" s="37">
        <v>5000</v>
      </c>
      <c r="R179" s="37">
        <v>0</v>
      </c>
      <c r="S179" s="38">
        <v>5090</v>
      </c>
      <c r="T179" s="37"/>
      <c r="U179" s="37">
        <v>5080</v>
      </c>
      <c r="V179" s="37">
        <v>0</v>
      </c>
      <c r="W179" s="160">
        <v>5702.58</v>
      </c>
      <c r="X179" s="160">
        <v>624.20000000000005</v>
      </c>
      <c r="Y179" s="37">
        <v>5677.53</v>
      </c>
      <c r="Z179" s="160">
        <v>3321.56</v>
      </c>
      <c r="AA179" s="37">
        <v>7538.22</v>
      </c>
      <c r="AB179" s="37">
        <v>308.91000000000003</v>
      </c>
      <c r="AC179" s="37">
        <v>23815.399999999998</v>
      </c>
      <c r="AD179" s="37">
        <v>2269.6999999999998</v>
      </c>
    </row>
    <row r="180" spans="1:30" x14ac:dyDescent="0.3">
      <c r="A180" s="72"/>
      <c r="B180" s="26"/>
      <c r="C180" s="21"/>
      <c r="D180" s="84" t="s">
        <v>414</v>
      </c>
      <c r="E180" s="185"/>
      <c r="F180" s="91"/>
      <c r="G180" s="21"/>
      <c r="H180" s="21"/>
      <c r="I180" s="105"/>
      <c r="J180" s="222"/>
      <c r="K180" s="230"/>
      <c r="L180" s="230"/>
      <c r="M180" s="185"/>
      <c r="N180" s="21"/>
      <c r="O180" s="42"/>
      <c r="P180" s="42"/>
      <c r="Q180" s="29"/>
      <c r="R180" s="29"/>
      <c r="S180" s="29"/>
      <c r="T180" s="29"/>
      <c r="U180" s="29"/>
      <c r="V180" s="29"/>
      <c r="W180" s="154"/>
      <c r="X180" s="154"/>
      <c r="Y180" s="29"/>
      <c r="Z180" s="158"/>
      <c r="AA180" s="29"/>
      <c r="AB180" s="29"/>
      <c r="AC180" s="29"/>
      <c r="AD180" s="29"/>
    </row>
    <row r="181" spans="1:30" x14ac:dyDescent="0.3">
      <c r="A181" s="72"/>
      <c r="B181" s="26"/>
      <c r="C181" s="21"/>
      <c r="D181" s="84" t="s">
        <v>415</v>
      </c>
      <c r="E181" s="185"/>
      <c r="F181" s="91"/>
      <c r="G181" s="21"/>
      <c r="H181" s="21"/>
      <c r="I181" s="105"/>
      <c r="J181" s="222"/>
      <c r="K181" s="230"/>
      <c r="L181" s="230"/>
      <c r="M181" s="185"/>
      <c r="N181" s="21" t="s">
        <v>416</v>
      </c>
      <c r="O181" s="42"/>
      <c r="P181" s="42"/>
      <c r="Q181" s="29"/>
      <c r="R181" s="29"/>
      <c r="S181" s="29"/>
      <c r="T181" s="29"/>
      <c r="U181" s="29"/>
      <c r="V181" s="29"/>
      <c r="W181" s="154"/>
      <c r="X181" s="154"/>
      <c r="Y181" s="29"/>
      <c r="Z181" s="158"/>
      <c r="AA181" s="29"/>
      <c r="AB181" s="29"/>
      <c r="AC181" s="29"/>
      <c r="AD181" s="29"/>
    </row>
    <row r="182" spans="1:30" x14ac:dyDescent="0.3">
      <c r="A182" s="72"/>
      <c r="B182" s="26"/>
      <c r="C182" s="21"/>
      <c r="D182" s="84" t="s">
        <v>417</v>
      </c>
      <c r="E182" s="185"/>
      <c r="F182" s="91"/>
      <c r="G182" s="21"/>
      <c r="H182" s="21"/>
      <c r="I182" s="105"/>
      <c r="J182" s="222"/>
      <c r="K182" s="230"/>
      <c r="L182" s="230"/>
      <c r="M182" s="185"/>
      <c r="N182" s="21" t="s">
        <v>418</v>
      </c>
      <c r="O182" s="42"/>
      <c r="P182" s="42"/>
      <c r="Q182" s="29"/>
      <c r="R182" s="29"/>
      <c r="S182" s="29"/>
      <c r="T182" s="29"/>
      <c r="U182" s="29"/>
      <c r="V182" s="29"/>
      <c r="W182" s="154"/>
      <c r="X182" s="154"/>
      <c r="Y182" s="29"/>
      <c r="Z182" s="158"/>
      <c r="AA182" s="29"/>
      <c r="AB182" s="29"/>
      <c r="AC182" s="29"/>
      <c r="AD182" s="29"/>
    </row>
    <row r="183" spans="1:30" x14ac:dyDescent="0.3">
      <c r="A183" s="72"/>
      <c r="B183" s="39"/>
      <c r="C183" s="21"/>
      <c r="D183" s="84" t="s">
        <v>419</v>
      </c>
      <c r="E183" s="185"/>
      <c r="F183" s="91"/>
      <c r="G183" s="21"/>
      <c r="H183" s="21"/>
      <c r="I183" s="105"/>
      <c r="J183" s="222"/>
      <c r="K183" s="230"/>
      <c r="L183" s="230"/>
      <c r="M183" s="185"/>
      <c r="N183" s="21" t="s">
        <v>420</v>
      </c>
      <c r="O183" s="27"/>
      <c r="P183" s="27"/>
      <c r="Q183" s="22"/>
      <c r="R183" s="22"/>
      <c r="S183" s="22"/>
      <c r="T183" s="22"/>
      <c r="U183" s="22"/>
      <c r="V183" s="22"/>
      <c r="W183" s="154"/>
      <c r="X183" s="154"/>
      <c r="Y183" s="22"/>
      <c r="Z183" s="154"/>
      <c r="AA183" s="22"/>
      <c r="AB183" s="22"/>
      <c r="AC183" s="22"/>
      <c r="AD183" s="22"/>
    </row>
    <row r="184" spans="1:30" x14ac:dyDescent="0.3">
      <c r="A184" s="72"/>
      <c r="B184" s="39"/>
      <c r="C184" s="21"/>
      <c r="D184" s="84" t="s">
        <v>421</v>
      </c>
      <c r="E184" s="185"/>
      <c r="F184" s="91"/>
      <c r="G184" s="21"/>
      <c r="H184" s="21"/>
      <c r="I184" s="105"/>
      <c r="J184" s="222"/>
      <c r="K184" s="230"/>
      <c r="L184" s="230"/>
      <c r="M184" s="185"/>
      <c r="N184" s="21"/>
      <c r="O184" s="27"/>
      <c r="P184" s="27"/>
      <c r="Q184" s="22"/>
      <c r="R184" s="22"/>
      <c r="S184" s="22"/>
      <c r="T184" s="22"/>
      <c r="U184" s="22"/>
      <c r="V184" s="22"/>
      <c r="W184" s="154"/>
      <c r="X184" s="154"/>
      <c r="Y184" s="22"/>
      <c r="Z184" s="154"/>
      <c r="AA184" s="22"/>
      <c r="AB184" s="22"/>
      <c r="AC184" s="22"/>
      <c r="AD184" s="22"/>
    </row>
    <row r="185" spans="1:30" x14ac:dyDescent="0.3">
      <c r="A185" s="72"/>
      <c r="B185" s="39"/>
      <c r="C185" s="21"/>
      <c r="D185" s="84" t="s">
        <v>422</v>
      </c>
      <c r="E185" s="185"/>
      <c r="F185" s="91"/>
      <c r="G185" s="21"/>
      <c r="H185" s="21"/>
      <c r="I185" s="105"/>
      <c r="J185" s="222"/>
      <c r="K185" s="230"/>
      <c r="L185" s="230"/>
      <c r="M185" s="185"/>
      <c r="N185" s="21"/>
      <c r="O185" s="27"/>
      <c r="P185" s="27"/>
      <c r="Q185" s="22"/>
      <c r="R185" s="22"/>
      <c r="S185" s="22"/>
      <c r="T185" s="22"/>
      <c r="U185" s="22"/>
      <c r="V185" s="22"/>
      <c r="W185" s="154"/>
      <c r="X185" s="154"/>
      <c r="Y185" s="22"/>
      <c r="Z185" s="154"/>
      <c r="AA185" s="22"/>
      <c r="AB185" s="22"/>
      <c r="AC185" s="22"/>
      <c r="AD185" s="22"/>
    </row>
    <row r="186" spans="1:30" x14ac:dyDescent="0.3">
      <c r="A186" s="72"/>
      <c r="B186" s="39"/>
      <c r="C186" s="21"/>
      <c r="D186" s="84"/>
      <c r="E186" s="185"/>
      <c r="F186" s="91"/>
      <c r="G186" s="21"/>
      <c r="H186" s="21"/>
      <c r="I186" s="105"/>
      <c r="J186" s="222"/>
      <c r="K186" s="230"/>
      <c r="L186" s="230"/>
      <c r="M186" s="185"/>
      <c r="N186" s="21"/>
      <c r="O186" s="27"/>
      <c r="P186" s="27"/>
      <c r="Q186" s="22"/>
      <c r="R186" s="22"/>
      <c r="S186" s="22"/>
      <c r="T186" s="22"/>
      <c r="U186" s="22"/>
      <c r="V186" s="22"/>
      <c r="W186" s="154"/>
      <c r="X186" s="154"/>
      <c r="Y186" s="22"/>
      <c r="Z186" s="154"/>
      <c r="AA186" s="22"/>
      <c r="AB186" s="22"/>
      <c r="AC186" s="22"/>
      <c r="AD186" s="22"/>
    </row>
    <row r="187" spans="1:30" x14ac:dyDescent="0.3">
      <c r="A187" s="72"/>
      <c r="B187" s="39"/>
      <c r="C187" s="21"/>
      <c r="D187" s="84" t="s">
        <v>423</v>
      </c>
      <c r="E187" s="185"/>
      <c r="F187" s="91"/>
      <c r="G187" s="21"/>
      <c r="H187" s="21"/>
      <c r="I187" s="105"/>
      <c r="J187" s="222"/>
      <c r="K187" s="230"/>
      <c r="L187" s="230"/>
      <c r="M187" s="185"/>
      <c r="N187" s="21" t="s">
        <v>424</v>
      </c>
      <c r="O187" s="27"/>
      <c r="P187" s="27"/>
      <c r="Q187" s="22"/>
      <c r="R187" s="22"/>
      <c r="S187" s="22"/>
      <c r="T187" s="22"/>
      <c r="U187" s="22"/>
      <c r="V187" s="22"/>
      <c r="W187" s="154"/>
      <c r="X187" s="154"/>
      <c r="Y187" s="22"/>
      <c r="Z187" s="154"/>
      <c r="AA187" s="22"/>
      <c r="AB187" s="22"/>
      <c r="AC187" s="22"/>
      <c r="AD187" s="22"/>
    </row>
    <row r="188" spans="1:30" x14ac:dyDescent="0.3">
      <c r="A188" s="72"/>
      <c r="B188" s="39"/>
      <c r="C188" s="21"/>
      <c r="D188" s="84" t="s">
        <v>425</v>
      </c>
      <c r="E188" s="185"/>
      <c r="F188" s="91"/>
      <c r="G188" s="21"/>
      <c r="H188" s="21"/>
      <c r="I188" s="105"/>
      <c r="J188" s="222"/>
      <c r="K188" s="230"/>
      <c r="L188" s="230"/>
      <c r="M188" s="185"/>
      <c r="N188" s="21" t="s">
        <v>426</v>
      </c>
      <c r="O188" s="27"/>
      <c r="P188" s="27"/>
      <c r="Q188" s="22"/>
      <c r="R188" s="22"/>
      <c r="S188" s="22"/>
      <c r="T188" s="22"/>
      <c r="U188" s="22"/>
      <c r="V188" s="22"/>
      <c r="W188" s="154"/>
      <c r="X188" s="154"/>
      <c r="Y188" s="22"/>
      <c r="Z188" s="154"/>
      <c r="AA188" s="22"/>
      <c r="AB188" s="22"/>
      <c r="AC188" s="22"/>
      <c r="AD188" s="22"/>
    </row>
    <row r="189" spans="1:30" x14ac:dyDescent="0.3">
      <c r="A189" s="26"/>
      <c r="B189" s="26"/>
      <c r="C189" s="26"/>
      <c r="D189" s="137"/>
      <c r="E189" s="185"/>
      <c r="F189" s="91"/>
      <c r="G189" s="21"/>
      <c r="H189" s="21"/>
      <c r="I189" s="105"/>
      <c r="J189" s="222"/>
      <c r="K189" s="230"/>
      <c r="L189" s="230"/>
      <c r="M189" s="185"/>
      <c r="N189" s="43" t="s">
        <v>427</v>
      </c>
      <c r="O189" s="27"/>
      <c r="P189" s="27"/>
      <c r="Q189" s="22"/>
      <c r="R189" s="22"/>
      <c r="S189" s="22"/>
      <c r="T189" s="22"/>
      <c r="U189" s="22"/>
      <c r="V189" s="22"/>
      <c r="W189" s="154"/>
      <c r="X189" s="154"/>
      <c r="Y189" s="22"/>
      <c r="Z189" s="154"/>
      <c r="AA189" s="22"/>
      <c r="AB189" s="22"/>
      <c r="AC189" s="22"/>
      <c r="AD189" s="22"/>
    </row>
    <row r="190" spans="1:30" x14ac:dyDescent="0.3">
      <c r="A190" s="260" t="s">
        <v>428</v>
      </c>
      <c r="B190" s="261"/>
      <c r="C190" s="261"/>
      <c r="D190" s="261"/>
      <c r="E190" s="261"/>
      <c r="F190" s="261"/>
      <c r="G190" s="261"/>
      <c r="H190" s="261"/>
      <c r="I190" s="261"/>
      <c r="J190" s="261"/>
      <c r="K190" s="261"/>
      <c r="L190" s="261"/>
      <c r="M190" s="261"/>
      <c r="N190" s="261"/>
      <c r="O190" s="261"/>
      <c r="P190" s="261"/>
      <c r="Q190" s="261"/>
      <c r="R190" s="261"/>
      <c r="S190" s="261"/>
      <c r="T190" s="261"/>
      <c r="U190" s="261"/>
      <c r="V190" s="261"/>
      <c r="W190" s="261"/>
      <c r="X190" s="261"/>
      <c r="Y190" s="261"/>
      <c r="Z190" s="261"/>
      <c r="AA190" s="261"/>
      <c r="AB190" s="261"/>
      <c r="AC190" s="261"/>
      <c r="AD190" s="262"/>
    </row>
    <row r="191" spans="1:30" x14ac:dyDescent="0.3">
      <c r="A191" s="44" t="s">
        <v>429</v>
      </c>
      <c r="B191" s="45"/>
      <c r="C191" s="46"/>
      <c r="D191" s="255" t="s">
        <v>430</v>
      </c>
      <c r="E191" s="190"/>
      <c r="F191" s="96"/>
      <c r="G191" s="46"/>
      <c r="H191" s="46"/>
      <c r="I191" s="110"/>
      <c r="J191" s="237"/>
      <c r="K191" s="238"/>
      <c r="L191" s="238"/>
      <c r="M191" s="190"/>
      <c r="N191" s="46"/>
      <c r="O191" s="47">
        <v>0</v>
      </c>
      <c r="P191" s="47">
        <f>+P192+P195+P199+P202</f>
        <v>434350</v>
      </c>
      <c r="Q191" s="47">
        <f>Q192+Q195+Q199+Q202</f>
        <v>0</v>
      </c>
      <c r="R191" s="47">
        <f>R192+R195+R199+R202</f>
        <v>434000</v>
      </c>
      <c r="S191" s="48"/>
      <c r="T191" s="47">
        <f>T192+T195+T199+T202</f>
        <v>487575.41</v>
      </c>
      <c r="U191" s="48"/>
      <c r="V191" s="173">
        <f>V192+V195+V199+V202</f>
        <v>515427.37</v>
      </c>
      <c r="W191" s="161">
        <f>+W192+W195+W199+W202</f>
        <v>0</v>
      </c>
      <c r="X191" s="161">
        <f>+X192+X195+X199+X202</f>
        <v>496334.25999999995</v>
      </c>
      <c r="Y191" s="47">
        <f>+Y192+Y195+Y199+Y202</f>
        <v>0</v>
      </c>
      <c r="Z191" s="161">
        <f>+Z192+Z195+Z199+Z201</f>
        <v>482425.88</v>
      </c>
      <c r="AA191" s="48"/>
      <c r="AB191" s="47">
        <f>AB192+AB195+AB199+AB202</f>
        <v>504816.25</v>
      </c>
      <c r="AC191" s="48"/>
      <c r="AD191" s="173">
        <f>AD192+AD195+AD199+AD202</f>
        <v>495798.02999999997</v>
      </c>
    </row>
    <row r="192" spans="1:30" x14ac:dyDescent="0.3">
      <c r="A192" s="26"/>
      <c r="B192" s="49" t="s">
        <v>382</v>
      </c>
      <c r="C192" s="50"/>
      <c r="D192" s="256" t="s">
        <v>431</v>
      </c>
      <c r="E192" s="191"/>
      <c r="F192" s="97"/>
      <c r="G192" s="50"/>
      <c r="H192" s="50"/>
      <c r="I192" s="111"/>
      <c r="J192" s="239"/>
      <c r="K192" s="240"/>
      <c r="L192" s="240"/>
      <c r="M192" s="191"/>
      <c r="N192" s="50"/>
      <c r="O192" s="51">
        <v>0</v>
      </c>
      <c r="P192" s="51">
        <f>SUM(P193:P194)</f>
        <v>184000</v>
      </c>
      <c r="Q192" s="51">
        <v>0</v>
      </c>
      <c r="R192" s="51">
        <f>SUM(R193:R194)</f>
        <v>184000</v>
      </c>
      <c r="S192" s="51"/>
      <c r="T192" s="167">
        <v>200000</v>
      </c>
      <c r="U192" s="51"/>
      <c r="V192" s="54">
        <f>SUM(V193:V194)</f>
        <v>204000</v>
      </c>
      <c r="W192" s="162"/>
      <c r="X192" s="162">
        <v>201996</v>
      </c>
      <c r="Y192" s="51"/>
      <c r="Z192" s="162">
        <v>213236</v>
      </c>
      <c r="AA192" s="51"/>
      <c r="AB192" s="175">
        <v>192833</v>
      </c>
      <c r="AC192" s="51"/>
      <c r="AD192" s="54">
        <v>173594</v>
      </c>
    </row>
    <row r="193" spans="1:32" x14ac:dyDescent="0.3">
      <c r="A193" s="39"/>
      <c r="B193" s="39"/>
      <c r="C193" s="21"/>
      <c r="D193" s="84" t="s">
        <v>432</v>
      </c>
      <c r="E193" s="185"/>
      <c r="F193" s="91"/>
      <c r="G193" s="21"/>
      <c r="H193" s="21"/>
      <c r="I193" s="105"/>
      <c r="J193" s="222"/>
      <c r="K193" s="230"/>
      <c r="L193" s="230"/>
      <c r="M193" s="185"/>
      <c r="N193" s="21" t="s">
        <v>433</v>
      </c>
      <c r="O193" s="22">
        <v>0</v>
      </c>
      <c r="P193" s="22">
        <v>4000</v>
      </c>
      <c r="Q193" s="22">
        <v>0</v>
      </c>
      <c r="R193" s="22">
        <v>4000</v>
      </c>
      <c r="S193" s="22"/>
      <c r="T193" s="27"/>
      <c r="U193" s="22"/>
      <c r="V193" s="22">
        <f>200*20</f>
        <v>4000</v>
      </c>
      <c r="W193" s="154"/>
      <c r="X193" s="154"/>
      <c r="Y193" s="22"/>
      <c r="Z193" s="154"/>
      <c r="AA193" s="22"/>
      <c r="AB193" s="22"/>
      <c r="AC193" s="22"/>
      <c r="AD193" s="22"/>
    </row>
    <row r="194" spans="1:32" x14ac:dyDescent="0.3">
      <c r="A194" s="39"/>
      <c r="B194" s="39"/>
      <c r="C194" s="21"/>
      <c r="D194" s="84" t="s">
        <v>434</v>
      </c>
      <c r="E194" s="185"/>
      <c r="F194" s="91"/>
      <c r="G194" s="21"/>
      <c r="H194" s="21"/>
      <c r="I194" s="105"/>
      <c r="J194" s="222"/>
      <c r="K194" s="230"/>
      <c r="L194" s="230"/>
      <c r="M194" s="185"/>
      <c r="N194" s="21" t="s">
        <v>435</v>
      </c>
      <c r="O194" s="22">
        <v>0</v>
      </c>
      <c r="P194" s="22">
        <f>9000*20</f>
        <v>180000</v>
      </c>
      <c r="Q194" s="22">
        <v>0</v>
      </c>
      <c r="R194" s="22">
        <f>9000*20</f>
        <v>180000</v>
      </c>
      <c r="S194" s="22"/>
      <c r="T194" s="27"/>
      <c r="U194" s="22"/>
      <c r="V194" s="22">
        <f>10000*20</f>
        <v>200000</v>
      </c>
      <c r="W194" s="154"/>
      <c r="X194" s="154"/>
      <c r="Y194" s="22"/>
      <c r="Z194" s="154"/>
      <c r="AA194" s="22"/>
      <c r="AB194" s="22"/>
      <c r="AC194" s="22"/>
      <c r="AD194" s="22"/>
      <c r="AE194" s="5"/>
    </row>
    <row r="195" spans="1:32" x14ac:dyDescent="0.3">
      <c r="A195" s="39"/>
      <c r="B195" s="49" t="s">
        <v>379</v>
      </c>
      <c r="C195" s="50"/>
      <c r="D195" s="256" t="s">
        <v>436</v>
      </c>
      <c r="E195" s="191"/>
      <c r="F195" s="97"/>
      <c r="G195" s="50"/>
      <c r="H195" s="50"/>
      <c r="I195" s="111"/>
      <c r="J195" s="239"/>
      <c r="K195" s="240"/>
      <c r="L195" s="240"/>
      <c r="M195" s="191"/>
      <c r="N195" s="50"/>
      <c r="O195" s="51">
        <v>0</v>
      </c>
      <c r="P195" s="51">
        <f>SUM(P196:P198)</f>
        <v>250000</v>
      </c>
      <c r="Q195" s="51">
        <f>SUM(Q196:Q198)</f>
        <v>0</v>
      </c>
      <c r="R195" s="51">
        <f>SUM(R196:R198)</f>
        <v>250000</v>
      </c>
      <c r="S195" s="51"/>
      <c r="T195" s="53">
        <f>SUM(T196:T198)</f>
        <v>287575.40999999997</v>
      </c>
      <c r="U195" s="51"/>
      <c r="V195" s="54">
        <f>SUM(V196:V198)</f>
        <v>311427.37</v>
      </c>
      <c r="W195" s="162">
        <f>SUM(W196:W198)</f>
        <v>0</v>
      </c>
      <c r="X195" s="162">
        <f>SUM(X196:X198)</f>
        <v>294338.25999999995</v>
      </c>
      <c r="Y195" s="51">
        <f>SUM(Y196:Y198)</f>
        <v>0</v>
      </c>
      <c r="Z195" s="162">
        <f>SUM(Z196:Z198)</f>
        <v>269049.88</v>
      </c>
      <c r="AA195" s="51"/>
      <c r="AB195" s="175">
        <f>SUM(AB196:AB198)</f>
        <v>311983.25</v>
      </c>
      <c r="AC195" s="51"/>
      <c r="AD195" s="54">
        <f>SUM(AD196:AD198)</f>
        <v>322204.02999999997</v>
      </c>
    </row>
    <row r="196" spans="1:32" x14ac:dyDescent="0.3">
      <c r="A196" s="39"/>
      <c r="B196" s="39"/>
      <c r="C196" s="21"/>
      <c r="D196" s="84" t="s">
        <v>437</v>
      </c>
      <c r="E196" s="185"/>
      <c r="F196" s="91"/>
      <c r="G196" s="21"/>
      <c r="H196" s="21"/>
      <c r="I196" s="105"/>
      <c r="J196" s="222"/>
      <c r="K196" s="230"/>
      <c r="L196" s="230"/>
      <c r="M196" s="185"/>
      <c r="N196" s="21" t="s">
        <v>438</v>
      </c>
      <c r="O196" s="22">
        <v>0</v>
      </c>
      <c r="P196" s="22">
        <v>240000</v>
      </c>
      <c r="Q196" s="22">
        <v>0</v>
      </c>
      <c r="R196" s="22">
        <v>240000</v>
      </c>
      <c r="S196" s="22"/>
      <c r="T196" s="168">
        <v>274475.40999999997</v>
      </c>
      <c r="U196" s="22"/>
      <c r="V196" s="22">
        <v>299247.37</v>
      </c>
      <c r="W196" s="154"/>
      <c r="X196" s="154">
        <v>281239.71999999997</v>
      </c>
      <c r="Y196" s="22"/>
      <c r="Z196" s="154">
        <v>256869.53</v>
      </c>
      <c r="AA196" s="22"/>
      <c r="AB196" s="176">
        <v>292177.07</v>
      </c>
      <c r="AC196" s="22"/>
      <c r="AD196" s="22">
        <v>303077.28999999998</v>
      </c>
    </row>
    <row r="197" spans="1:32" x14ac:dyDescent="0.3">
      <c r="A197" s="39"/>
      <c r="B197" s="39"/>
      <c r="C197" s="21"/>
      <c r="D197" s="84" t="s">
        <v>439</v>
      </c>
      <c r="E197" s="185"/>
      <c r="F197" s="91"/>
      <c r="G197" s="21"/>
      <c r="H197" s="21"/>
      <c r="I197" s="105"/>
      <c r="J197" s="222"/>
      <c r="K197" s="230"/>
      <c r="L197" s="230"/>
      <c r="M197" s="185"/>
      <c r="N197" s="21" t="s">
        <v>440</v>
      </c>
      <c r="O197" s="22">
        <v>0</v>
      </c>
      <c r="P197" s="22">
        <v>0</v>
      </c>
      <c r="Q197" s="22">
        <v>0</v>
      </c>
      <c r="R197" s="22">
        <v>0</v>
      </c>
      <c r="S197" s="22"/>
      <c r="T197" s="27">
        <v>0</v>
      </c>
      <c r="U197" s="22"/>
      <c r="V197" s="22">
        <v>0</v>
      </c>
      <c r="W197" s="154"/>
      <c r="X197" s="154"/>
      <c r="Y197" s="22"/>
      <c r="Z197" s="154"/>
      <c r="AA197" s="22"/>
      <c r="AB197" s="176"/>
      <c r="AC197" s="22"/>
      <c r="AD197" s="22"/>
    </row>
    <row r="198" spans="1:32" x14ac:dyDescent="0.3">
      <c r="A198" s="39"/>
      <c r="B198" s="39"/>
      <c r="C198" s="21"/>
      <c r="D198" s="84" t="s">
        <v>441</v>
      </c>
      <c r="E198" s="185"/>
      <c r="F198" s="91"/>
      <c r="G198" s="21"/>
      <c r="H198" s="21"/>
      <c r="I198" s="105"/>
      <c r="J198" s="222"/>
      <c r="K198" s="230"/>
      <c r="L198" s="230"/>
      <c r="M198" s="185"/>
      <c r="N198" s="21" t="s">
        <v>442</v>
      </c>
      <c r="O198" s="22">
        <v>0</v>
      </c>
      <c r="P198" s="22">
        <v>10000</v>
      </c>
      <c r="Q198" s="22">
        <v>0</v>
      </c>
      <c r="R198" s="22">
        <v>10000</v>
      </c>
      <c r="S198" s="22"/>
      <c r="T198" s="27">
        <v>13100</v>
      </c>
      <c r="U198" s="22"/>
      <c r="V198" s="22">
        <v>12180</v>
      </c>
      <c r="W198" s="154"/>
      <c r="X198" s="154">
        <v>13098.54</v>
      </c>
      <c r="Y198" s="22"/>
      <c r="Z198" s="154">
        <v>12180.35</v>
      </c>
      <c r="AA198" s="22"/>
      <c r="AB198" s="176">
        <v>19806.18</v>
      </c>
      <c r="AC198" s="22"/>
      <c r="AD198" s="22">
        <v>19126.740000000002</v>
      </c>
    </row>
    <row r="199" spans="1:32" x14ac:dyDescent="0.3">
      <c r="A199" s="26"/>
      <c r="B199" s="49" t="s">
        <v>443</v>
      </c>
      <c r="C199" s="50"/>
      <c r="D199" s="256" t="s">
        <v>444</v>
      </c>
      <c r="E199" s="191"/>
      <c r="F199" s="97"/>
      <c r="G199" s="50"/>
      <c r="H199" s="50"/>
      <c r="I199" s="111"/>
      <c r="J199" s="239"/>
      <c r="K199" s="240"/>
      <c r="L199" s="240"/>
      <c r="M199" s="191"/>
      <c r="N199" s="50"/>
      <c r="O199" s="51">
        <f>SUM(O200:O201)</f>
        <v>0</v>
      </c>
      <c r="P199" s="51">
        <f>SUM(P200:P201)</f>
        <v>0</v>
      </c>
      <c r="Q199" s="51">
        <f>SUM(Q200:Q201)</f>
        <v>0</v>
      </c>
      <c r="R199" s="51">
        <f>SUM(R200:R201)</f>
        <v>0</v>
      </c>
      <c r="S199" s="54"/>
      <c r="T199" s="52">
        <f>SUM(T200:T201)</f>
        <v>0</v>
      </c>
      <c r="U199" s="54"/>
      <c r="V199" s="54">
        <f>SUM(V200:V201)</f>
        <v>0</v>
      </c>
      <c r="W199" s="163"/>
      <c r="X199" s="163"/>
      <c r="Y199" s="54"/>
      <c r="Z199" s="163"/>
      <c r="AA199" s="54"/>
      <c r="AB199" s="54"/>
      <c r="AC199" s="54"/>
      <c r="AD199" s="54"/>
    </row>
    <row r="200" spans="1:32" x14ac:dyDescent="0.3">
      <c r="A200" s="39"/>
      <c r="B200" s="39"/>
      <c r="C200" s="21"/>
      <c r="D200" s="84" t="s">
        <v>445</v>
      </c>
      <c r="E200" s="185"/>
      <c r="F200" s="91"/>
      <c r="G200" s="21"/>
      <c r="H200" s="21"/>
      <c r="I200" s="105"/>
      <c r="J200" s="222"/>
      <c r="K200" s="230"/>
      <c r="L200" s="230"/>
      <c r="M200" s="185"/>
      <c r="N200" s="21" t="s">
        <v>446</v>
      </c>
      <c r="O200" s="22">
        <v>0</v>
      </c>
      <c r="P200" s="22">
        <v>0</v>
      </c>
      <c r="Q200" s="22">
        <v>0</v>
      </c>
      <c r="R200" s="22">
        <v>0</v>
      </c>
      <c r="S200" s="22"/>
      <c r="T200" s="27">
        <v>0</v>
      </c>
      <c r="U200" s="22"/>
      <c r="V200" s="22">
        <v>0</v>
      </c>
      <c r="W200" s="154"/>
      <c r="X200" s="154"/>
      <c r="Y200" s="22"/>
      <c r="Z200" s="154"/>
      <c r="AA200" s="22"/>
      <c r="AB200" s="22"/>
      <c r="AC200" s="22"/>
      <c r="AD200" s="22"/>
    </row>
    <row r="201" spans="1:32" x14ac:dyDescent="0.3">
      <c r="A201" s="39"/>
      <c r="B201" s="39"/>
      <c r="C201" s="21"/>
      <c r="D201" s="84" t="s">
        <v>447</v>
      </c>
      <c r="E201" s="185"/>
      <c r="F201" s="91"/>
      <c r="G201" s="21"/>
      <c r="H201" s="21"/>
      <c r="I201" s="105"/>
      <c r="J201" s="222"/>
      <c r="K201" s="230"/>
      <c r="L201" s="230"/>
      <c r="M201" s="185"/>
      <c r="N201" s="21" t="s">
        <v>448</v>
      </c>
      <c r="O201" s="22">
        <v>0</v>
      </c>
      <c r="P201" s="22">
        <v>0</v>
      </c>
      <c r="Q201" s="22">
        <v>0</v>
      </c>
      <c r="R201" s="22">
        <v>0</v>
      </c>
      <c r="S201" s="22"/>
      <c r="T201" s="27">
        <v>0</v>
      </c>
      <c r="U201" s="22"/>
      <c r="V201" s="22">
        <v>0</v>
      </c>
      <c r="W201" s="154"/>
      <c r="X201" s="154"/>
      <c r="Y201" s="22"/>
      <c r="Z201" s="154">
        <v>140</v>
      </c>
      <c r="AA201" s="22"/>
      <c r="AB201" s="22"/>
      <c r="AC201" s="22"/>
      <c r="AD201" s="22"/>
    </row>
    <row r="202" spans="1:32" x14ac:dyDescent="0.3">
      <c r="A202" s="26"/>
      <c r="B202" s="49" t="s">
        <v>6</v>
      </c>
      <c r="C202" s="50"/>
      <c r="D202" s="256" t="s">
        <v>449</v>
      </c>
      <c r="E202" s="191"/>
      <c r="F202" s="97"/>
      <c r="G202" s="50"/>
      <c r="H202" s="50"/>
      <c r="I202" s="111"/>
      <c r="J202" s="239"/>
      <c r="K202" s="240"/>
      <c r="L202" s="240"/>
      <c r="M202" s="191"/>
      <c r="N202" s="50" t="s">
        <v>450</v>
      </c>
      <c r="O202" s="51">
        <v>0</v>
      </c>
      <c r="P202" s="51">
        <v>350</v>
      </c>
      <c r="Q202" s="51">
        <v>0</v>
      </c>
      <c r="R202" s="51">
        <v>0</v>
      </c>
      <c r="S202" s="55"/>
      <c r="T202" s="55">
        <v>0</v>
      </c>
      <c r="U202" s="55"/>
      <c r="V202" s="54">
        <v>0</v>
      </c>
      <c r="W202" s="178"/>
      <c r="X202" s="162"/>
      <c r="Y202" s="51"/>
      <c r="Z202" s="162"/>
      <c r="AA202" s="51"/>
      <c r="AB202" s="51"/>
      <c r="AC202" s="51"/>
      <c r="AD202" s="51"/>
    </row>
    <row r="203" spans="1:32" x14ac:dyDescent="0.3">
      <c r="A203" s="45" t="s">
        <v>451</v>
      </c>
      <c r="B203" s="45"/>
      <c r="C203" s="46"/>
      <c r="D203" s="255" t="s">
        <v>452</v>
      </c>
      <c r="E203" s="190"/>
      <c r="F203" s="96"/>
      <c r="G203" s="46"/>
      <c r="H203" s="46"/>
      <c r="I203" s="110"/>
      <c r="J203" s="237"/>
      <c r="K203" s="238"/>
      <c r="L203" s="238"/>
      <c r="M203" s="190"/>
      <c r="N203" s="46"/>
      <c r="O203" s="47">
        <f>SUM(O204:O206)</f>
        <v>0</v>
      </c>
      <c r="P203" s="47">
        <f>SUM(P204:P206)</f>
        <v>10000</v>
      </c>
      <c r="Q203" s="47">
        <f>SUM(Q204:Q206)</f>
        <v>0</v>
      </c>
      <c r="R203" s="47">
        <f>SUM(R204:R206)</f>
        <v>10000</v>
      </c>
      <c r="S203" s="48"/>
      <c r="T203" s="56">
        <f>SUM(T204:T206)</f>
        <v>0</v>
      </c>
      <c r="U203" s="48"/>
      <c r="V203" s="173">
        <f>SUM(V204:V206)</f>
        <v>0</v>
      </c>
      <c r="W203" s="161">
        <f>SUM(W204:W206)</f>
        <v>0</v>
      </c>
      <c r="X203" s="161">
        <f>SUM(X204:X206)</f>
        <v>0</v>
      </c>
      <c r="Y203" s="48"/>
      <c r="Z203" s="164"/>
      <c r="AA203" s="48"/>
      <c r="AB203" s="48"/>
      <c r="AC203" s="48"/>
      <c r="AD203" s="48"/>
    </row>
    <row r="204" spans="1:32" x14ac:dyDescent="0.3">
      <c r="A204" s="39"/>
      <c r="B204" s="39"/>
      <c r="C204" s="21"/>
      <c r="D204" s="84" t="s">
        <v>453</v>
      </c>
      <c r="E204" s="185"/>
      <c r="F204" s="91"/>
      <c r="G204" s="21"/>
      <c r="H204" s="21"/>
      <c r="I204" s="105"/>
      <c r="J204" s="222"/>
      <c r="K204" s="230"/>
      <c r="L204" s="230"/>
      <c r="M204" s="185"/>
      <c r="N204" s="21" t="s">
        <v>454</v>
      </c>
      <c r="O204" s="22">
        <v>0</v>
      </c>
      <c r="P204" s="22">
        <v>5000</v>
      </c>
      <c r="Q204" s="22">
        <v>0</v>
      </c>
      <c r="R204" s="22">
        <v>5000</v>
      </c>
      <c r="S204" s="22"/>
      <c r="T204" s="27">
        <v>0</v>
      </c>
      <c r="U204" s="22"/>
      <c r="V204" s="22">
        <v>0</v>
      </c>
      <c r="W204" s="154"/>
      <c r="X204" s="154"/>
      <c r="Y204" s="22"/>
      <c r="Z204" s="154"/>
      <c r="AA204" s="22"/>
      <c r="AB204" s="22"/>
      <c r="AC204" s="22"/>
      <c r="AD204" s="22"/>
    </row>
    <row r="205" spans="1:32" x14ac:dyDescent="0.3">
      <c r="A205" s="39"/>
      <c r="B205" s="39"/>
      <c r="C205" s="21"/>
      <c r="D205" s="84" t="s">
        <v>455</v>
      </c>
      <c r="E205" s="185"/>
      <c r="F205" s="91"/>
      <c r="G205" s="21"/>
      <c r="H205" s="21"/>
      <c r="I205" s="105"/>
      <c r="J205" s="222"/>
      <c r="K205" s="230"/>
      <c r="L205" s="230"/>
      <c r="M205" s="185"/>
      <c r="N205" s="21" t="s">
        <v>456</v>
      </c>
      <c r="O205" s="22">
        <v>0</v>
      </c>
      <c r="P205" s="22">
        <v>0</v>
      </c>
      <c r="Q205" s="22">
        <v>0</v>
      </c>
      <c r="R205" s="22">
        <v>0</v>
      </c>
      <c r="S205" s="22"/>
      <c r="T205" s="27">
        <v>0</v>
      </c>
      <c r="U205" s="22"/>
      <c r="V205" s="22">
        <v>0</v>
      </c>
      <c r="W205" s="154"/>
      <c r="X205" s="154"/>
      <c r="Y205" s="22"/>
      <c r="Z205" s="154"/>
      <c r="AA205" s="22"/>
      <c r="AB205" s="22"/>
      <c r="AC205" s="22"/>
      <c r="AD205" s="22"/>
    </row>
    <row r="206" spans="1:32" x14ac:dyDescent="0.3">
      <c r="A206" s="39"/>
      <c r="B206" s="39"/>
      <c r="C206" s="21"/>
      <c r="D206" s="84" t="s">
        <v>457</v>
      </c>
      <c r="E206" s="185"/>
      <c r="F206" s="91"/>
      <c r="G206" s="21"/>
      <c r="H206" s="21"/>
      <c r="I206" s="105"/>
      <c r="J206" s="222"/>
      <c r="K206" s="230"/>
      <c r="L206" s="230"/>
      <c r="M206" s="185"/>
      <c r="N206" s="21" t="s">
        <v>458</v>
      </c>
      <c r="O206" s="22">
        <v>0</v>
      </c>
      <c r="P206" s="22">
        <v>5000</v>
      </c>
      <c r="Q206" s="22">
        <v>0</v>
      </c>
      <c r="R206" s="22">
        <v>5000</v>
      </c>
      <c r="S206" s="22"/>
      <c r="T206" s="27">
        <v>0</v>
      </c>
      <c r="U206" s="22"/>
      <c r="V206" s="22">
        <v>0</v>
      </c>
      <c r="W206" s="154"/>
      <c r="X206" s="154"/>
      <c r="Y206" s="22"/>
      <c r="Z206" s="154"/>
      <c r="AA206" s="22"/>
      <c r="AB206" s="22"/>
      <c r="AC206" s="22"/>
      <c r="AD206" s="22"/>
    </row>
    <row r="207" spans="1:32" x14ac:dyDescent="0.3">
      <c r="A207" s="57"/>
      <c r="B207" s="57"/>
      <c r="C207" s="58"/>
      <c r="D207" s="267" t="s">
        <v>459</v>
      </c>
      <c r="E207" s="267"/>
      <c r="F207" s="267"/>
      <c r="G207" s="267"/>
      <c r="H207" s="267"/>
      <c r="I207" s="267"/>
      <c r="J207" s="267"/>
      <c r="K207" s="267"/>
      <c r="L207" s="267"/>
      <c r="M207" s="267"/>
      <c r="N207" s="267"/>
      <c r="O207" s="59">
        <f>O4+O17+O30+O35+O41+O67+O97+O136+O147+O162+O163+O164+O172+O173+O174+O176+O177+O179+O178+O191+O203</f>
        <v>525050</v>
      </c>
      <c r="P207" s="59">
        <f>P203+P191+P147+P136+P97+P67+P41+P35+P30+P17+P4+P162+P163+P164+P172+P173+P174+P176+P177+P178+P179</f>
        <v>467035</v>
      </c>
      <c r="Q207" s="59">
        <f>Q4+Q17+Q30+Q35+Q41+Q67+Q97+Q136+Q147+Q162+Q163+Q164+Q172+Q173+Q174+Q176+Q177+Q179+Q178+Q191+Q203</f>
        <v>611327.62</v>
      </c>
      <c r="R207" s="59">
        <f>R203+R191+R147+R136+R97+R67+R41+R35+R30+R17+R4+R162+R163+R164+R172+R173+R174+R176+R177+R178+R179</f>
        <v>485733.82</v>
      </c>
      <c r="S207" s="59">
        <f>S4+S17+S30+S35+S41+S67+S97+S136+S147+S162+S163+S164+S172+S173+S174+S176+S177+S179+S178+S191+S203</f>
        <v>667188.09000000008</v>
      </c>
      <c r="T207" s="59">
        <f>T203+T191+'2021-2024'!T147+T136+T97+T67+T41+T35+T30+T17+T4+T162+T163+T164+T172+T173+T174+T176+T177+T178+T179</f>
        <v>522023.49</v>
      </c>
      <c r="U207" s="59">
        <f>U4+U17+U30+U35+U41+U67+U97+U136+U147+U162+U163+U164+U172+U173+U174+U176+U177+U179+U178+U191+U203</f>
        <v>562840.49</v>
      </c>
      <c r="V207" s="59">
        <f>V203+V191+V147+V136+V97+V67+V41+V35+V30+V17+V4+V162+V163+V164+V172+V173+V174+V176+V177+V178+V179</f>
        <v>537625.44999999995</v>
      </c>
      <c r="W207" s="165">
        <f>W4+W17+W30+W35+W41+W67+W97+W136+W147+W162+W163+W164+W172+W173+W174+W176+W177+W179+W178+W191+W203</f>
        <v>473640.07999999996</v>
      </c>
      <c r="X207" s="165">
        <f>X203+X191+X147+X136+X97+X67+X41+X35+X30+X17+X4+X162+X163+X164+X172+X173+X174+X176+X177+X178+X179</f>
        <v>519408.66</v>
      </c>
      <c r="Y207" s="59">
        <f>Y4+Y17+Y30+Y35+Y41+Y67+Y97+Y136+Y147+Y162+Y163+Y164+Y172+Y173+Y174+Y176+Y177+Y179+Y178+Y191+Y203</f>
        <v>528748.82000000007</v>
      </c>
      <c r="Z207" s="165">
        <f>Z203+Z191+Z147+Z136+Z97+Z67+Z41+Z35+Z30+Z17+Z4+Z162+Z163+Z164+Z172+Z173+Z174+Z176+Z177+Z178+Z179</f>
        <v>524473.85</v>
      </c>
      <c r="AA207" s="59">
        <f>AA4+AA17+AA30+AA35+AA41+AA67+AA97+AA136+AA147+AA162+AA163+AA164+AA172+AA173+AA174+AA176+AA177+AA179+AA178+AA191+AA203</f>
        <v>586692.39999999991</v>
      </c>
      <c r="AB207" s="59">
        <f>AB203+AB191+'2021-2024'!AB147+AB136+AB97+AB67+AB41+AB35+AB30+AB17+AB4+AB162+AB163+AB164+AB172+AB173+AB174+AB176+AB177+AB178+AB179</f>
        <v>545581.93000000005</v>
      </c>
      <c r="AC207" s="59">
        <f>AC4+AC17+AC30+AC35+AC41+AC67+AC97+AC136+AC147+AC162+AC163+AC164+AC172+AC173+AC174+AC176+AC177+AC179+AC178+AC191+AC203</f>
        <v>538199.03999999992</v>
      </c>
      <c r="AD207" s="59">
        <f>AD203+AD191+AD147+AD136+AD97+AD67+AD41+AD35+AD30+AD17+AD4+AD162+AD163+AD164+AD172+AD173+AD174+AD176+AD177+AD178+AD179</f>
        <v>524895.98</v>
      </c>
    </row>
    <row r="208" spans="1:32" x14ac:dyDescent="0.3">
      <c r="A208" s="57"/>
      <c r="B208" s="57"/>
      <c r="C208" s="57"/>
      <c r="D208" s="266" t="s">
        <v>460</v>
      </c>
      <c r="E208" s="266"/>
      <c r="F208" s="266"/>
      <c r="G208" s="266"/>
      <c r="H208" s="266"/>
      <c r="I208" s="266"/>
      <c r="J208" s="266"/>
      <c r="K208" s="266"/>
      <c r="L208" s="266"/>
      <c r="M208" s="266"/>
      <c r="N208" s="266"/>
      <c r="O208" s="57"/>
      <c r="P208" s="59">
        <f>P207-O207</f>
        <v>-58015</v>
      </c>
      <c r="Q208" s="57"/>
      <c r="R208" s="59">
        <f>R207-Q207</f>
        <v>-125593.79999999999</v>
      </c>
      <c r="S208" s="59"/>
      <c r="T208" s="59">
        <f>T207-S207</f>
        <v>-145164.60000000009</v>
      </c>
      <c r="U208" s="59"/>
      <c r="V208" s="59">
        <f>V207-U207</f>
        <v>-25215.040000000037</v>
      </c>
      <c r="W208" s="165"/>
      <c r="X208" s="165">
        <f>X207-W207</f>
        <v>45768.580000000016</v>
      </c>
      <c r="Y208" s="59"/>
      <c r="Z208" s="165">
        <f>Z207-Y207</f>
        <v>-4274.9700000000885</v>
      </c>
      <c r="AA208" s="59"/>
      <c r="AB208" s="59">
        <f>AB207-AA207</f>
        <v>-41110.469999999856</v>
      </c>
      <c r="AC208" s="59"/>
      <c r="AD208" s="59">
        <f>AD207-AC207</f>
        <v>-13303.059999999939</v>
      </c>
      <c r="AF208" s="5"/>
    </row>
    <row r="209" spans="14:31" x14ac:dyDescent="0.3">
      <c r="N209" s="7"/>
      <c r="O209" s="3"/>
    </row>
    <row r="210" spans="14:31" x14ac:dyDescent="0.3">
      <c r="Q210" s="2"/>
      <c r="AE210" s="5"/>
    </row>
    <row r="211" spans="14:31" x14ac:dyDescent="0.3">
      <c r="W211" s="179"/>
      <c r="AE211" s="5"/>
    </row>
  </sheetData>
  <autoFilter ref="A2:AD159" xr:uid="{00000000-0009-0000-0000-000000000000}"/>
  <mergeCells count="14">
    <mergeCell ref="A190:AD190"/>
    <mergeCell ref="A161:AD161"/>
    <mergeCell ref="D208:N208"/>
    <mergeCell ref="D207:N207"/>
    <mergeCell ref="W1:AD1"/>
    <mergeCell ref="A1:E1"/>
    <mergeCell ref="O1:V1"/>
    <mergeCell ref="A29:T29"/>
    <mergeCell ref="F1:I1"/>
    <mergeCell ref="J1:M1"/>
    <mergeCell ref="A3:AD3"/>
    <mergeCell ref="A16:AD16"/>
    <mergeCell ref="A66:AD66"/>
    <mergeCell ref="A146:AD146"/>
  </mergeCells>
  <phoneticPr fontId="14" type="noConversion"/>
  <printOptions headings="1"/>
  <pageMargins left="0.17" right="0.16" top="0.55118110236220474" bottom="0.35433070866141736" header="0.31496062992125984" footer="0.31496062992125984"/>
  <pageSetup paperSize="8" scale="72" orientation="landscape" r:id="rId1"/>
  <rowBreaks count="5" manualBreakCount="5">
    <brk id="28" max="16383" man="1"/>
    <brk id="65" max="16383" man="1"/>
    <brk id="96" max="16383" man="1"/>
    <brk id="135" max="16383" man="1"/>
    <brk id="16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A5CB6-05CC-4315-8A10-9BE8E52F381D}">
  <dimension ref="A1:E190"/>
  <sheetViews>
    <sheetView topLeftCell="A175" zoomScaleNormal="100" workbookViewId="0">
      <selection activeCell="B103" sqref="B103"/>
    </sheetView>
  </sheetViews>
  <sheetFormatPr defaultColWidth="8.5546875" defaultRowHeight="14.4" x14ac:dyDescent="0.3"/>
  <cols>
    <col min="1" max="1" width="13.44140625" style="140" customWidth="1"/>
    <col min="2" max="2" width="27.44140625" style="141" customWidth="1"/>
    <col min="3" max="3" width="50.44140625" style="141" bestFit="1" customWidth="1"/>
  </cols>
  <sheetData>
    <row r="1" spans="1:5" ht="27.75" customHeight="1" thickBot="1" x14ac:dyDescent="0.35">
      <c r="A1" s="115"/>
      <c r="B1" s="116" t="s">
        <v>465</v>
      </c>
      <c r="C1" s="117"/>
      <c r="D1" s="118"/>
      <c r="E1" s="118"/>
    </row>
    <row r="2" spans="1:5" ht="15" thickTop="1" x14ac:dyDescent="0.3">
      <c r="A2" s="119" t="s">
        <v>8</v>
      </c>
      <c r="B2" s="120" t="s">
        <v>466</v>
      </c>
      <c r="C2" s="120" t="s">
        <v>467</v>
      </c>
    </row>
    <row r="3" spans="1:5" x14ac:dyDescent="0.3">
      <c r="A3" s="121" t="s">
        <v>468</v>
      </c>
      <c r="B3" s="122" t="s">
        <v>469</v>
      </c>
      <c r="C3" s="123"/>
    </row>
    <row r="4" spans="1:5" x14ac:dyDescent="0.3">
      <c r="A4" s="121"/>
      <c r="B4" s="282" t="s">
        <v>470</v>
      </c>
      <c r="C4" s="283"/>
    </row>
    <row r="5" spans="1:5" ht="15" customHeight="1" x14ac:dyDescent="0.3">
      <c r="A5" s="124" t="s">
        <v>471</v>
      </c>
      <c r="B5" s="124" t="s">
        <v>33</v>
      </c>
      <c r="C5" s="125" t="s">
        <v>472</v>
      </c>
    </row>
    <row r="6" spans="1:5" ht="15" customHeight="1" x14ac:dyDescent="0.3">
      <c r="A6" s="124" t="s">
        <v>473</v>
      </c>
      <c r="B6" s="124" t="s">
        <v>37</v>
      </c>
      <c r="C6" s="125" t="s">
        <v>474</v>
      </c>
    </row>
    <row r="7" spans="1:5" ht="15" customHeight="1" x14ac:dyDescent="0.3">
      <c r="A7" s="124" t="s">
        <v>475</v>
      </c>
      <c r="B7" s="124" t="s">
        <v>41</v>
      </c>
      <c r="C7" s="125" t="s">
        <v>476</v>
      </c>
    </row>
    <row r="8" spans="1:5" ht="15" customHeight="1" x14ac:dyDescent="0.3">
      <c r="A8" s="126" t="s">
        <v>477</v>
      </c>
      <c r="B8" s="126" t="s">
        <v>45</v>
      </c>
      <c r="C8" s="127" t="s">
        <v>478</v>
      </c>
    </row>
    <row r="9" spans="1:5" x14ac:dyDescent="0.3">
      <c r="A9" s="121"/>
      <c r="B9" s="282" t="s">
        <v>479</v>
      </c>
      <c r="C9" s="283"/>
    </row>
    <row r="10" spans="1:5" x14ac:dyDescent="0.3">
      <c r="A10" s="124"/>
      <c r="B10" s="124" t="s">
        <v>52</v>
      </c>
      <c r="C10" s="125" t="s">
        <v>480</v>
      </c>
    </row>
    <row r="11" spans="1:5" x14ac:dyDescent="0.3">
      <c r="A11" s="124"/>
      <c r="B11" s="124" t="s">
        <v>55</v>
      </c>
      <c r="C11" s="125" t="s">
        <v>481</v>
      </c>
    </row>
    <row r="12" spans="1:5" x14ac:dyDescent="0.3">
      <c r="A12" s="124"/>
      <c r="B12" s="124" t="s">
        <v>57</v>
      </c>
      <c r="C12" s="128" t="s">
        <v>482</v>
      </c>
    </row>
    <row r="13" spans="1:5" x14ac:dyDescent="0.3">
      <c r="A13" s="121"/>
      <c r="B13" s="282" t="s">
        <v>483</v>
      </c>
      <c r="C13" s="283"/>
    </row>
    <row r="14" spans="1:5" x14ac:dyDescent="0.3">
      <c r="A14" s="124"/>
      <c r="B14" s="129" t="s">
        <v>63</v>
      </c>
      <c r="C14" s="128" t="s">
        <v>484</v>
      </c>
    </row>
    <row r="15" spans="1:5" x14ac:dyDescent="0.3">
      <c r="A15" s="121"/>
      <c r="B15" s="282" t="s">
        <v>485</v>
      </c>
      <c r="C15" s="283"/>
    </row>
    <row r="16" spans="1:5" x14ac:dyDescent="0.3">
      <c r="A16" s="124"/>
      <c r="B16" s="124" t="s">
        <v>74</v>
      </c>
      <c r="C16" s="125" t="s">
        <v>486</v>
      </c>
    </row>
    <row r="17" spans="1:3" x14ac:dyDescent="0.3">
      <c r="A17" s="124"/>
      <c r="B17" s="124" t="s">
        <v>76</v>
      </c>
      <c r="C17" s="125" t="s">
        <v>487</v>
      </c>
    </row>
    <row r="18" spans="1:3" x14ac:dyDescent="0.3">
      <c r="A18" s="124"/>
      <c r="B18" s="124" t="s">
        <v>78</v>
      </c>
      <c r="C18" s="125" t="s">
        <v>488</v>
      </c>
    </row>
    <row r="19" spans="1:3" x14ac:dyDescent="0.3">
      <c r="A19" s="126"/>
      <c r="B19" s="126" t="s">
        <v>80</v>
      </c>
      <c r="C19" s="127" t="s">
        <v>489</v>
      </c>
    </row>
    <row r="20" spans="1:3" x14ac:dyDescent="0.3">
      <c r="A20" s="121"/>
      <c r="B20" s="282" t="s">
        <v>490</v>
      </c>
      <c r="C20" s="283"/>
    </row>
    <row r="21" spans="1:3" x14ac:dyDescent="0.3">
      <c r="A21" s="124"/>
      <c r="B21" s="124" t="s">
        <v>86</v>
      </c>
      <c r="C21" s="125" t="s">
        <v>491</v>
      </c>
    </row>
    <row r="22" spans="1:3" x14ac:dyDescent="0.3">
      <c r="A22" s="124"/>
      <c r="B22" s="124" t="s">
        <v>89</v>
      </c>
      <c r="C22" s="125" t="s">
        <v>82</v>
      </c>
    </row>
    <row r="23" spans="1:3" x14ac:dyDescent="0.3">
      <c r="A23" s="121"/>
      <c r="B23" s="282" t="s">
        <v>492</v>
      </c>
      <c r="C23" s="283"/>
    </row>
    <row r="24" spans="1:3" x14ac:dyDescent="0.3">
      <c r="A24" s="124"/>
      <c r="B24" s="124" t="s">
        <v>93</v>
      </c>
      <c r="C24" s="125" t="s">
        <v>493</v>
      </c>
    </row>
    <row r="25" spans="1:3" x14ac:dyDescent="0.3">
      <c r="A25" s="124"/>
      <c r="B25" s="124" t="s">
        <v>95</v>
      </c>
      <c r="C25" s="125" t="s">
        <v>494</v>
      </c>
    </row>
    <row r="26" spans="1:3" x14ac:dyDescent="0.3">
      <c r="A26" s="121"/>
      <c r="B26" s="282" t="s">
        <v>495</v>
      </c>
      <c r="C26" s="283"/>
    </row>
    <row r="27" spans="1:3" x14ac:dyDescent="0.3">
      <c r="A27" s="124"/>
      <c r="B27" s="124" t="s">
        <v>103</v>
      </c>
      <c r="C27" s="125" t="s">
        <v>496</v>
      </c>
    </row>
    <row r="28" spans="1:3" x14ac:dyDescent="0.3">
      <c r="A28" s="126"/>
      <c r="B28" s="126" t="s">
        <v>105</v>
      </c>
      <c r="C28" s="127" t="s">
        <v>497</v>
      </c>
    </row>
    <row r="29" spans="1:3" x14ac:dyDescent="0.3">
      <c r="A29" s="124"/>
      <c r="B29" s="124" t="s">
        <v>107</v>
      </c>
      <c r="C29" s="125" t="s">
        <v>498</v>
      </c>
    </row>
    <row r="30" spans="1:3" x14ac:dyDescent="0.3">
      <c r="A30" s="130"/>
      <c r="B30" s="130" t="s">
        <v>499</v>
      </c>
      <c r="C30" s="131" t="s">
        <v>500</v>
      </c>
    </row>
    <row r="31" spans="1:3" x14ac:dyDescent="0.3">
      <c r="A31" s="130"/>
      <c r="B31" s="130" t="s">
        <v>501</v>
      </c>
      <c r="C31" s="131" t="s">
        <v>502</v>
      </c>
    </row>
    <row r="32" spans="1:3" x14ac:dyDescent="0.3">
      <c r="A32" s="121"/>
      <c r="B32" s="282" t="s">
        <v>503</v>
      </c>
      <c r="C32" s="283"/>
    </row>
    <row r="33" spans="1:3" x14ac:dyDescent="0.3">
      <c r="A33" s="124"/>
      <c r="B33" s="124" t="s">
        <v>114</v>
      </c>
      <c r="C33" s="125" t="s">
        <v>461</v>
      </c>
    </row>
    <row r="34" spans="1:3" x14ac:dyDescent="0.3">
      <c r="A34" s="124"/>
      <c r="B34" s="124" t="s">
        <v>116</v>
      </c>
      <c r="C34" s="125" t="s">
        <v>504</v>
      </c>
    </row>
    <row r="35" spans="1:3" x14ac:dyDescent="0.3">
      <c r="A35" s="124"/>
      <c r="B35" s="124" t="s">
        <v>118</v>
      </c>
      <c r="C35" s="125" t="s">
        <v>505</v>
      </c>
    </row>
    <row r="36" spans="1:3" x14ac:dyDescent="0.3">
      <c r="A36" s="124"/>
      <c r="B36" s="124" t="s">
        <v>120</v>
      </c>
      <c r="C36" s="125" t="s">
        <v>506</v>
      </c>
    </row>
    <row r="37" spans="1:3" x14ac:dyDescent="0.3">
      <c r="A37" s="121"/>
      <c r="B37" s="282" t="s">
        <v>507</v>
      </c>
      <c r="C37" s="283"/>
    </row>
    <row r="38" spans="1:3" x14ac:dyDescent="0.3">
      <c r="A38" s="124"/>
      <c r="B38" s="124" t="s">
        <v>126</v>
      </c>
      <c r="C38" s="125" t="s">
        <v>464</v>
      </c>
    </row>
    <row r="39" spans="1:3" x14ac:dyDescent="0.3">
      <c r="A39" s="124"/>
      <c r="B39" s="124" t="s">
        <v>129</v>
      </c>
      <c r="C39" s="125" t="s">
        <v>508</v>
      </c>
    </row>
    <row r="40" spans="1:3" x14ac:dyDescent="0.3">
      <c r="A40" s="124"/>
      <c r="B40" s="124" t="s">
        <v>131</v>
      </c>
      <c r="C40" s="125" t="s">
        <v>509</v>
      </c>
    </row>
    <row r="41" spans="1:3" x14ac:dyDescent="0.3">
      <c r="A41" s="124"/>
      <c r="B41" s="124" t="s">
        <v>133</v>
      </c>
      <c r="C41" s="125" t="s">
        <v>510</v>
      </c>
    </row>
    <row r="42" spans="1:3" x14ac:dyDescent="0.3">
      <c r="A42" s="124"/>
      <c r="B42" s="124" t="s">
        <v>136</v>
      </c>
      <c r="C42" s="125" t="s">
        <v>511</v>
      </c>
    </row>
    <row r="43" spans="1:3" x14ac:dyDescent="0.3">
      <c r="A43" s="124"/>
      <c r="B43" s="124" t="s">
        <v>139</v>
      </c>
      <c r="C43" s="125" t="s">
        <v>512</v>
      </c>
    </row>
    <row r="44" spans="1:3" x14ac:dyDescent="0.3">
      <c r="A44" s="124"/>
      <c r="B44" s="124" t="s">
        <v>142</v>
      </c>
      <c r="C44" s="125" t="s">
        <v>513</v>
      </c>
    </row>
    <row r="45" spans="1:3" x14ac:dyDescent="0.3">
      <c r="A45" s="124"/>
      <c r="B45" s="124" t="s">
        <v>145</v>
      </c>
      <c r="C45" s="125" t="s">
        <v>124</v>
      </c>
    </row>
    <row r="46" spans="1:3" x14ac:dyDescent="0.3">
      <c r="A46" s="124"/>
      <c r="B46" s="124" t="s">
        <v>148</v>
      </c>
      <c r="C46" s="125" t="s">
        <v>514</v>
      </c>
    </row>
    <row r="47" spans="1:3" x14ac:dyDescent="0.3">
      <c r="A47" s="124"/>
      <c r="B47" s="124" t="s">
        <v>151</v>
      </c>
      <c r="C47" s="125" t="s">
        <v>515</v>
      </c>
    </row>
    <row r="48" spans="1:3" x14ac:dyDescent="0.3">
      <c r="A48" s="124"/>
      <c r="B48" s="124" t="s">
        <v>154</v>
      </c>
      <c r="C48" s="125" t="s">
        <v>516</v>
      </c>
    </row>
    <row r="49" spans="1:3" x14ac:dyDescent="0.3">
      <c r="A49" s="124"/>
      <c r="B49" s="124" t="s">
        <v>157</v>
      </c>
      <c r="C49" s="125" t="s">
        <v>517</v>
      </c>
    </row>
    <row r="50" spans="1:3" x14ac:dyDescent="0.3">
      <c r="A50" s="124"/>
      <c r="B50" s="124" t="s">
        <v>160</v>
      </c>
      <c r="C50" s="125" t="s">
        <v>518</v>
      </c>
    </row>
    <row r="51" spans="1:3" x14ac:dyDescent="0.3">
      <c r="A51" s="124"/>
      <c r="B51" s="124" t="s">
        <v>163</v>
      </c>
      <c r="C51" s="125" t="s">
        <v>519</v>
      </c>
    </row>
    <row r="52" spans="1:3" x14ac:dyDescent="0.3">
      <c r="A52" s="121"/>
      <c r="B52" s="282" t="s">
        <v>520</v>
      </c>
      <c r="C52" s="283"/>
    </row>
    <row r="53" spans="1:3" x14ac:dyDescent="0.3">
      <c r="A53" s="124"/>
      <c r="B53" s="124" t="s">
        <v>167</v>
      </c>
      <c r="C53" s="125" t="s">
        <v>462</v>
      </c>
    </row>
    <row r="54" spans="1:3" x14ac:dyDescent="0.3">
      <c r="A54" s="124"/>
      <c r="B54" s="124" t="s">
        <v>169</v>
      </c>
      <c r="C54" s="125" t="s">
        <v>521</v>
      </c>
    </row>
    <row r="55" spans="1:3" x14ac:dyDescent="0.3">
      <c r="A55" s="124"/>
      <c r="B55" s="124" t="s">
        <v>171</v>
      </c>
      <c r="C55" s="125" t="s">
        <v>522</v>
      </c>
    </row>
    <row r="56" spans="1:3" x14ac:dyDescent="0.3">
      <c r="A56" s="124"/>
      <c r="B56" s="124" t="s">
        <v>173</v>
      </c>
      <c r="C56" s="125" t="s">
        <v>523</v>
      </c>
    </row>
    <row r="57" spans="1:3" x14ac:dyDescent="0.3">
      <c r="A57" s="124"/>
      <c r="B57" s="124" t="s">
        <v>175</v>
      </c>
      <c r="C57" s="125" t="s">
        <v>524</v>
      </c>
    </row>
    <row r="58" spans="1:3" x14ac:dyDescent="0.3">
      <c r="A58" s="124"/>
      <c r="B58" s="124" t="s">
        <v>177</v>
      </c>
      <c r="C58" s="125" t="s">
        <v>525</v>
      </c>
    </row>
    <row r="59" spans="1:3" x14ac:dyDescent="0.3">
      <c r="A59" s="124"/>
      <c r="B59" s="124" t="s">
        <v>179</v>
      </c>
      <c r="C59" s="125" t="s">
        <v>526</v>
      </c>
    </row>
    <row r="60" spans="1:3" x14ac:dyDescent="0.3">
      <c r="A60" s="124"/>
      <c r="B60" s="124" t="s">
        <v>182</v>
      </c>
      <c r="C60" s="125" t="s">
        <v>527</v>
      </c>
    </row>
    <row r="61" spans="1:3" x14ac:dyDescent="0.3">
      <c r="A61" s="121"/>
      <c r="B61" s="282" t="s">
        <v>528</v>
      </c>
      <c r="C61" s="283"/>
    </row>
    <row r="62" spans="1:3" x14ac:dyDescent="0.3">
      <c r="A62" s="124"/>
      <c r="B62" s="124" t="s">
        <v>189</v>
      </c>
      <c r="C62" s="125" t="s">
        <v>529</v>
      </c>
    </row>
    <row r="63" spans="1:3" x14ac:dyDescent="0.3">
      <c r="A63" s="124"/>
      <c r="B63" s="124" t="s">
        <v>191</v>
      </c>
      <c r="C63" s="125" t="s">
        <v>530</v>
      </c>
    </row>
    <row r="64" spans="1:3" x14ac:dyDescent="0.3">
      <c r="A64" s="124"/>
      <c r="B64" s="124" t="s">
        <v>193</v>
      </c>
      <c r="C64" s="125" t="s">
        <v>531</v>
      </c>
    </row>
    <row r="65" spans="1:3" x14ac:dyDescent="0.3">
      <c r="A65" s="121"/>
      <c r="B65" s="282" t="s">
        <v>532</v>
      </c>
      <c r="C65" s="283"/>
    </row>
    <row r="66" spans="1:3" x14ac:dyDescent="0.3">
      <c r="A66" s="124"/>
      <c r="B66" s="124" t="s">
        <v>197</v>
      </c>
      <c r="C66" s="125" t="s">
        <v>533</v>
      </c>
    </row>
    <row r="67" spans="1:3" x14ac:dyDescent="0.3">
      <c r="A67" s="124"/>
      <c r="B67" s="124" t="s">
        <v>199</v>
      </c>
      <c r="C67" s="125" t="s">
        <v>534</v>
      </c>
    </row>
    <row r="68" spans="1:3" x14ac:dyDescent="0.3">
      <c r="A68" s="124"/>
      <c r="B68" s="124" t="s">
        <v>201</v>
      </c>
      <c r="C68" s="125" t="s">
        <v>535</v>
      </c>
    </row>
    <row r="69" spans="1:3" x14ac:dyDescent="0.3">
      <c r="A69" s="124"/>
      <c r="B69" s="124" t="s">
        <v>203</v>
      </c>
      <c r="C69" s="125" t="s">
        <v>536</v>
      </c>
    </row>
    <row r="70" spans="1:3" x14ac:dyDescent="0.3">
      <c r="A70" s="124"/>
      <c r="B70" s="124" t="s">
        <v>205</v>
      </c>
      <c r="C70" s="125" t="s">
        <v>537</v>
      </c>
    </row>
    <row r="71" spans="1:3" x14ac:dyDescent="0.3">
      <c r="A71" s="124"/>
      <c r="B71" s="124" t="s">
        <v>208</v>
      </c>
      <c r="C71" s="125" t="s">
        <v>538</v>
      </c>
    </row>
    <row r="72" spans="1:3" x14ac:dyDescent="0.3">
      <c r="A72" s="124"/>
      <c r="B72" s="124" t="s">
        <v>210</v>
      </c>
      <c r="C72" s="125" t="s">
        <v>539</v>
      </c>
    </row>
    <row r="73" spans="1:3" x14ac:dyDescent="0.3">
      <c r="A73" s="121"/>
      <c r="B73" s="282" t="s">
        <v>540</v>
      </c>
      <c r="C73" s="283"/>
    </row>
    <row r="74" spans="1:3" x14ac:dyDescent="0.3">
      <c r="A74" s="124"/>
      <c r="B74" s="124" t="s">
        <v>214</v>
      </c>
      <c r="C74" s="125" t="s">
        <v>541</v>
      </c>
    </row>
    <row r="75" spans="1:3" x14ac:dyDescent="0.3">
      <c r="A75" s="124"/>
      <c r="B75" s="124" t="s">
        <v>216</v>
      </c>
      <c r="C75" s="125" t="s">
        <v>542</v>
      </c>
    </row>
    <row r="76" spans="1:3" x14ac:dyDescent="0.3">
      <c r="A76" s="121"/>
      <c r="B76" s="282" t="s">
        <v>543</v>
      </c>
      <c r="C76" s="283"/>
    </row>
    <row r="77" spans="1:3" x14ac:dyDescent="0.3">
      <c r="A77" s="124"/>
      <c r="B77" s="124" t="s">
        <v>221</v>
      </c>
      <c r="C77" s="125" t="s">
        <v>544</v>
      </c>
    </row>
    <row r="78" spans="1:3" x14ac:dyDescent="0.3">
      <c r="A78" s="124"/>
      <c r="B78" s="124" t="s">
        <v>223</v>
      </c>
      <c r="C78" s="125" t="s">
        <v>545</v>
      </c>
    </row>
    <row r="79" spans="1:3" x14ac:dyDescent="0.3">
      <c r="A79" s="124"/>
      <c r="B79" s="124" t="s">
        <v>225</v>
      </c>
      <c r="C79" s="125" t="s">
        <v>546</v>
      </c>
    </row>
    <row r="80" spans="1:3" x14ac:dyDescent="0.3">
      <c r="A80" s="124"/>
      <c r="B80" s="124" t="s">
        <v>547</v>
      </c>
      <c r="C80" s="125" t="s">
        <v>226</v>
      </c>
    </row>
    <row r="81" spans="1:3" x14ac:dyDescent="0.3">
      <c r="A81" s="121"/>
      <c r="B81" s="282" t="s">
        <v>548</v>
      </c>
      <c r="C81" s="283"/>
    </row>
    <row r="82" spans="1:3" x14ac:dyDescent="0.3">
      <c r="A82" s="124"/>
      <c r="B82" s="124" t="s">
        <v>233</v>
      </c>
      <c r="C82" s="125" t="s">
        <v>549</v>
      </c>
    </row>
    <row r="83" spans="1:3" x14ac:dyDescent="0.3">
      <c r="A83" s="124"/>
      <c r="B83" s="124" t="s">
        <v>235</v>
      </c>
      <c r="C83" s="125" t="s">
        <v>550</v>
      </c>
    </row>
    <row r="84" spans="1:3" x14ac:dyDescent="0.3">
      <c r="A84" s="124"/>
      <c r="B84" s="124" t="s">
        <v>237</v>
      </c>
      <c r="C84" s="125" t="s">
        <v>551</v>
      </c>
    </row>
    <row r="85" spans="1:3" x14ac:dyDescent="0.3">
      <c r="A85" s="124"/>
      <c r="B85" s="124" t="s">
        <v>239</v>
      </c>
      <c r="C85" s="125" t="s">
        <v>552</v>
      </c>
    </row>
    <row r="86" spans="1:3" x14ac:dyDescent="0.3">
      <c r="A86" s="124"/>
      <c r="B86" s="124" t="s">
        <v>241</v>
      </c>
      <c r="C86" s="125" t="s">
        <v>553</v>
      </c>
    </row>
    <row r="87" spans="1:3" x14ac:dyDescent="0.3">
      <c r="A87" s="124"/>
      <c r="B87" s="124" t="s">
        <v>243</v>
      </c>
      <c r="C87" s="125" t="s">
        <v>554</v>
      </c>
    </row>
    <row r="88" spans="1:3" x14ac:dyDescent="0.3">
      <c r="A88" s="124"/>
      <c r="B88" s="124" t="s">
        <v>245</v>
      </c>
      <c r="C88" s="125" t="s">
        <v>555</v>
      </c>
    </row>
    <row r="89" spans="1:3" x14ac:dyDescent="0.3">
      <c r="A89" s="124"/>
      <c r="B89" s="124" t="s">
        <v>247</v>
      </c>
      <c r="C89" s="125" t="s">
        <v>556</v>
      </c>
    </row>
    <row r="90" spans="1:3" x14ac:dyDescent="0.3">
      <c r="A90" s="121"/>
      <c r="B90" s="282" t="s">
        <v>557</v>
      </c>
      <c r="C90" s="283"/>
    </row>
    <row r="91" spans="1:3" x14ac:dyDescent="0.3">
      <c r="A91" s="124"/>
      <c r="B91" s="124" t="s">
        <v>254</v>
      </c>
      <c r="C91" s="125" t="s">
        <v>558</v>
      </c>
    </row>
    <row r="92" spans="1:3" x14ac:dyDescent="0.3">
      <c r="A92" s="124"/>
      <c r="B92" s="124" t="s">
        <v>257</v>
      </c>
      <c r="C92" s="125" t="s">
        <v>559</v>
      </c>
    </row>
    <row r="93" spans="1:3" x14ac:dyDescent="0.3">
      <c r="A93" s="124"/>
      <c r="B93" s="124" t="s">
        <v>259</v>
      </c>
      <c r="C93" s="125" t="s">
        <v>560</v>
      </c>
    </row>
    <row r="94" spans="1:3" x14ac:dyDescent="0.3">
      <c r="A94" s="124"/>
      <c r="B94" s="124" t="s">
        <v>261</v>
      </c>
      <c r="C94" s="125" t="s">
        <v>561</v>
      </c>
    </row>
    <row r="95" spans="1:3" x14ac:dyDescent="0.3">
      <c r="A95" s="124"/>
      <c r="B95" s="124" t="s">
        <v>263</v>
      </c>
      <c r="C95" s="125" t="s">
        <v>562</v>
      </c>
    </row>
    <row r="96" spans="1:3" x14ac:dyDescent="0.3">
      <c r="A96" s="124"/>
      <c r="B96" s="124" t="s">
        <v>265</v>
      </c>
      <c r="C96" s="125" t="s">
        <v>563</v>
      </c>
    </row>
    <row r="97" spans="1:3" x14ac:dyDescent="0.3">
      <c r="A97" s="124"/>
      <c r="B97" s="124" t="s">
        <v>267</v>
      </c>
      <c r="C97" s="125" t="s">
        <v>564</v>
      </c>
    </row>
    <row r="98" spans="1:3" x14ac:dyDescent="0.3">
      <c r="A98" s="121"/>
      <c r="B98" s="282" t="s">
        <v>565</v>
      </c>
      <c r="C98" s="283"/>
    </row>
    <row r="99" spans="1:3" x14ac:dyDescent="0.3">
      <c r="A99" s="124"/>
      <c r="B99" s="124" t="s">
        <v>275</v>
      </c>
      <c r="C99" s="125" t="s">
        <v>566</v>
      </c>
    </row>
    <row r="100" spans="1:3" x14ac:dyDescent="0.3">
      <c r="A100" s="124"/>
      <c r="B100" s="124" t="s">
        <v>277</v>
      </c>
      <c r="C100" s="125" t="s">
        <v>567</v>
      </c>
    </row>
    <row r="101" spans="1:3" x14ac:dyDescent="0.3">
      <c r="A101" s="124"/>
      <c r="B101" s="124" t="s">
        <v>279</v>
      </c>
      <c r="C101" s="125" t="s">
        <v>568</v>
      </c>
    </row>
    <row r="102" spans="1:3" x14ac:dyDescent="0.3">
      <c r="A102" s="124"/>
      <c r="B102" s="124" t="s">
        <v>281</v>
      </c>
      <c r="C102" s="125" t="s">
        <v>569</v>
      </c>
    </row>
    <row r="103" spans="1:3" x14ac:dyDescent="0.3">
      <c r="A103" s="124"/>
      <c r="B103" s="124" t="s">
        <v>283</v>
      </c>
      <c r="C103" s="125" t="s">
        <v>570</v>
      </c>
    </row>
    <row r="104" spans="1:3" x14ac:dyDescent="0.3">
      <c r="A104" s="124"/>
      <c r="B104" s="124" t="s">
        <v>285</v>
      </c>
      <c r="C104" s="125" t="s">
        <v>571</v>
      </c>
    </row>
    <row r="105" spans="1:3" x14ac:dyDescent="0.3">
      <c r="A105" s="124"/>
      <c r="B105" s="124" t="s">
        <v>287</v>
      </c>
      <c r="C105" s="125" t="s">
        <v>572</v>
      </c>
    </row>
    <row r="106" spans="1:3" x14ac:dyDescent="0.3">
      <c r="A106" s="124"/>
      <c r="B106" s="124" t="s">
        <v>289</v>
      </c>
      <c r="C106" s="125" t="s">
        <v>288</v>
      </c>
    </row>
    <row r="107" spans="1:3" x14ac:dyDescent="0.3">
      <c r="A107" s="132"/>
      <c r="B107" s="124" t="s">
        <v>573</v>
      </c>
      <c r="C107" s="172" t="s">
        <v>574</v>
      </c>
    </row>
    <row r="108" spans="1:3" x14ac:dyDescent="0.3">
      <c r="A108" s="132"/>
      <c r="B108" s="124" t="s">
        <v>575</v>
      </c>
      <c r="C108" s="172" t="s">
        <v>576</v>
      </c>
    </row>
    <row r="109" spans="1:3" x14ac:dyDescent="0.3">
      <c r="A109" s="132"/>
      <c r="B109" s="124" t="s">
        <v>577</v>
      </c>
      <c r="C109" s="132" t="s">
        <v>294</v>
      </c>
    </row>
    <row r="110" spans="1:3" x14ac:dyDescent="0.3">
      <c r="A110" s="121"/>
      <c r="B110" s="282" t="s">
        <v>578</v>
      </c>
      <c r="C110" s="283"/>
    </row>
    <row r="111" spans="1:3" x14ac:dyDescent="0.3">
      <c r="A111" s="124"/>
      <c r="B111" s="124" t="s">
        <v>298</v>
      </c>
      <c r="C111" s="125" t="s">
        <v>579</v>
      </c>
    </row>
    <row r="112" spans="1:3" x14ac:dyDescent="0.3">
      <c r="A112" s="124"/>
      <c r="B112" s="124" t="s">
        <v>300</v>
      </c>
      <c r="C112" s="125" t="s">
        <v>580</v>
      </c>
    </row>
    <row r="113" spans="1:3" x14ac:dyDescent="0.3">
      <c r="A113" s="124"/>
      <c r="B113" s="124" t="s">
        <v>302</v>
      </c>
      <c r="C113" s="125" t="s">
        <v>581</v>
      </c>
    </row>
    <row r="114" spans="1:3" x14ac:dyDescent="0.3">
      <c r="A114" s="124"/>
      <c r="B114" s="124" t="s">
        <v>304</v>
      </c>
      <c r="C114" s="125" t="s">
        <v>582</v>
      </c>
    </row>
    <row r="115" spans="1:3" x14ac:dyDescent="0.3">
      <c r="A115" s="124"/>
      <c r="B115" s="124" t="s">
        <v>306</v>
      </c>
      <c r="C115" s="125" t="s">
        <v>583</v>
      </c>
    </row>
    <row r="116" spans="1:3" x14ac:dyDescent="0.3">
      <c r="A116" s="124"/>
      <c r="B116" s="124" t="s">
        <v>308</v>
      </c>
      <c r="C116" s="125" t="s">
        <v>584</v>
      </c>
    </row>
    <row r="117" spans="1:3" x14ac:dyDescent="0.3">
      <c r="A117" s="124"/>
      <c r="B117" s="124" t="s">
        <v>310</v>
      </c>
      <c r="C117" s="125" t="s">
        <v>585</v>
      </c>
    </row>
    <row r="118" spans="1:3" x14ac:dyDescent="0.3">
      <c r="A118" s="124"/>
      <c r="B118" s="124" t="s">
        <v>312</v>
      </c>
      <c r="C118" s="125" t="s">
        <v>586</v>
      </c>
    </row>
    <row r="119" spans="1:3" x14ac:dyDescent="0.3">
      <c r="A119" s="124"/>
      <c r="B119" s="124" t="s">
        <v>314</v>
      </c>
      <c r="C119" s="125" t="s">
        <v>587</v>
      </c>
    </row>
    <row r="120" spans="1:3" x14ac:dyDescent="0.3">
      <c r="A120" s="124"/>
      <c r="B120" s="124" t="s">
        <v>316</v>
      </c>
      <c r="C120" s="125" t="s">
        <v>588</v>
      </c>
    </row>
    <row r="121" spans="1:3" x14ac:dyDescent="0.3">
      <c r="A121" s="124"/>
      <c r="B121" s="124" t="s">
        <v>318</v>
      </c>
      <c r="C121" s="125" t="s">
        <v>589</v>
      </c>
    </row>
    <row r="122" spans="1:3" x14ac:dyDescent="0.3">
      <c r="A122" s="124"/>
      <c r="B122" s="124" t="s">
        <v>320</v>
      </c>
      <c r="C122" s="125" t="s">
        <v>590</v>
      </c>
    </row>
    <row r="123" spans="1:3" x14ac:dyDescent="0.3">
      <c r="A123" s="124"/>
      <c r="B123" s="124" t="s">
        <v>322</v>
      </c>
      <c r="C123" s="125" t="s">
        <v>591</v>
      </c>
    </row>
    <row r="124" spans="1:3" x14ac:dyDescent="0.3">
      <c r="A124" s="124"/>
      <c r="B124" s="126" t="s">
        <v>592</v>
      </c>
      <c r="C124" s="138" t="s">
        <v>593</v>
      </c>
    </row>
    <row r="125" spans="1:3" x14ac:dyDescent="0.3">
      <c r="A125" s="124"/>
      <c r="B125" s="126" t="s">
        <v>594</v>
      </c>
      <c r="C125" s="138" t="s">
        <v>595</v>
      </c>
    </row>
    <row r="126" spans="1:3" x14ac:dyDescent="0.3">
      <c r="A126" s="121"/>
      <c r="B126" s="282" t="s">
        <v>596</v>
      </c>
      <c r="C126" s="283"/>
    </row>
    <row r="127" spans="1:3" x14ac:dyDescent="0.3">
      <c r="A127" s="124"/>
      <c r="B127" s="124" t="s">
        <v>333</v>
      </c>
      <c r="C127" s="125" t="s">
        <v>597</v>
      </c>
    </row>
    <row r="128" spans="1:3" x14ac:dyDescent="0.3">
      <c r="A128" s="124"/>
      <c r="B128" s="124" t="s">
        <v>335</v>
      </c>
      <c r="C128" s="125" t="s">
        <v>598</v>
      </c>
    </row>
    <row r="129" spans="1:3" x14ac:dyDescent="0.3">
      <c r="A129" s="124"/>
      <c r="B129" s="124" t="s">
        <v>337</v>
      </c>
      <c r="C129" s="125" t="s">
        <v>599</v>
      </c>
    </row>
    <row r="130" spans="1:3" x14ac:dyDescent="0.3">
      <c r="A130" s="121"/>
      <c r="B130" s="282" t="s">
        <v>600</v>
      </c>
      <c r="C130" s="283"/>
    </row>
    <row r="131" spans="1:3" x14ac:dyDescent="0.3">
      <c r="A131" s="124"/>
      <c r="B131" s="124" t="s">
        <v>343</v>
      </c>
      <c r="C131" s="125" t="s">
        <v>601</v>
      </c>
    </row>
    <row r="132" spans="1:3" x14ac:dyDescent="0.3">
      <c r="A132" s="124"/>
      <c r="B132" s="124" t="s">
        <v>345</v>
      </c>
      <c r="C132" s="125" t="s">
        <v>602</v>
      </c>
    </row>
    <row r="133" spans="1:3" x14ac:dyDescent="0.3">
      <c r="A133" s="124"/>
      <c r="B133" s="124" t="s">
        <v>347</v>
      </c>
      <c r="C133" s="125" t="s">
        <v>603</v>
      </c>
    </row>
    <row r="134" spans="1:3" x14ac:dyDescent="0.3">
      <c r="A134" s="121"/>
      <c r="B134" s="282" t="s">
        <v>348</v>
      </c>
      <c r="C134" s="283"/>
    </row>
    <row r="135" spans="1:3" x14ac:dyDescent="0.3">
      <c r="A135" s="124"/>
      <c r="B135" s="124" t="s">
        <v>354</v>
      </c>
      <c r="C135" s="125" t="s">
        <v>604</v>
      </c>
    </row>
    <row r="136" spans="1:3" x14ac:dyDescent="0.3">
      <c r="A136" s="124"/>
      <c r="B136" s="124" t="s">
        <v>356</v>
      </c>
      <c r="C136" s="125" t="s">
        <v>463</v>
      </c>
    </row>
    <row r="137" spans="1:3" x14ac:dyDescent="0.3">
      <c r="A137" s="124"/>
      <c r="B137" s="124" t="s">
        <v>359</v>
      </c>
      <c r="C137" s="125" t="s">
        <v>605</v>
      </c>
    </row>
    <row r="138" spans="1:3" x14ac:dyDescent="0.3">
      <c r="A138" s="124"/>
      <c r="B138" s="124" t="s">
        <v>361</v>
      </c>
      <c r="C138" s="125" t="s">
        <v>606</v>
      </c>
    </row>
    <row r="139" spans="1:3" x14ac:dyDescent="0.3">
      <c r="A139" s="124"/>
      <c r="B139" s="124" t="s">
        <v>363</v>
      </c>
      <c r="C139" s="125" t="s">
        <v>607</v>
      </c>
    </row>
    <row r="140" spans="1:3" x14ac:dyDescent="0.3">
      <c r="A140" s="124"/>
      <c r="B140" s="124" t="s">
        <v>365</v>
      </c>
      <c r="C140" s="125" t="s">
        <v>608</v>
      </c>
    </row>
    <row r="141" spans="1:3" x14ac:dyDescent="0.3">
      <c r="A141" s="124"/>
      <c r="B141" s="124" t="s">
        <v>365</v>
      </c>
      <c r="C141" s="125" t="s">
        <v>609</v>
      </c>
    </row>
    <row r="142" spans="1:3" x14ac:dyDescent="0.3">
      <c r="A142" s="124"/>
      <c r="B142" s="124" t="s">
        <v>369</v>
      </c>
      <c r="C142" s="125" t="s">
        <v>610</v>
      </c>
    </row>
    <row r="143" spans="1:3" x14ac:dyDescent="0.3">
      <c r="A143" s="124"/>
      <c r="B143" s="124" t="s">
        <v>371</v>
      </c>
      <c r="C143" s="125" t="s">
        <v>611</v>
      </c>
    </row>
    <row r="144" spans="1:3" x14ac:dyDescent="0.3">
      <c r="A144" s="124"/>
      <c r="B144" s="124" t="s">
        <v>373</v>
      </c>
      <c r="C144" s="125" t="s">
        <v>612</v>
      </c>
    </row>
    <row r="145" spans="1:3" x14ac:dyDescent="0.3">
      <c r="A145" s="124"/>
      <c r="B145" s="133"/>
      <c r="C145" s="125"/>
    </row>
    <row r="146" spans="1:3" x14ac:dyDescent="0.3">
      <c r="A146" s="132"/>
      <c r="B146" s="134" t="s">
        <v>378</v>
      </c>
      <c r="C146" s="135" t="s">
        <v>613</v>
      </c>
    </row>
    <row r="147" spans="1:3" x14ac:dyDescent="0.3">
      <c r="A147" s="132"/>
      <c r="B147" s="124" t="s">
        <v>614</v>
      </c>
      <c r="C147" s="125" t="s">
        <v>615</v>
      </c>
    </row>
    <row r="148" spans="1:3" x14ac:dyDescent="0.3">
      <c r="A148" s="136"/>
      <c r="B148" s="84" t="s">
        <v>385</v>
      </c>
      <c r="C148" s="137" t="s">
        <v>384</v>
      </c>
    </row>
    <row r="149" spans="1:3" x14ac:dyDescent="0.3">
      <c r="A149" s="136"/>
      <c r="B149" s="84" t="s">
        <v>387</v>
      </c>
      <c r="C149" s="83" t="s">
        <v>386</v>
      </c>
    </row>
    <row r="150" spans="1:3" x14ac:dyDescent="0.3">
      <c r="A150" s="136"/>
      <c r="B150" s="84" t="s">
        <v>389</v>
      </c>
      <c r="C150" s="137" t="s">
        <v>388</v>
      </c>
    </row>
    <row r="151" spans="1:3" x14ac:dyDescent="0.3">
      <c r="A151" s="136"/>
      <c r="B151" s="84" t="s">
        <v>391</v>
      </c>
      <c r="C151" s="137" t="s">
        <v>390</v>
      </c>
    </row>
    <row r="152" spans="1:3" x14ac:dyDescent="0.3">
      <c r="A152" s="136"/>
      <c r="B152" s="84" t="s">
        <v>393</v>
      </c>
      <c r="C152" s="137" t="s">
        <v>392</v>
      </c>
    </row>
    <row r="153" spans="1:3" x14ac:dyDescent="0.3">
      <c r="A153" s="136"/>
      <c r="B153" s="84" t="s">
        <v>393</v>
      </c>
      <c r="C153" s="137" t="s">
        <v>616</v>
      </c>
    </row>
    <row r="154" spans="1:3" x14ac:dyDescent="0.3">
      <c r="A154" s="136"/>
      <c r="B154" s="84" t="s">
        <v>395</v>
      </c>
      <c r="C154" s="137" t="s">
        <v>394</v>
      </c>
    </row>
    <row r="155" spans="1:3" ht="19.5" customHeight="1" x14ac:dyDescent="0.3">
      <c r="A155" s="136"/>
      <c r="B155" s="84" t="s">
        <v>395</v>
      </c>
      <c r="C155" s="137" t="s">
        <v>396</v>
      </c>
    </row>
    <row r="156" spans="1:3" x14ac:dyDescent="0.3">
      <c r="A156" s="136"/>
      <c r="B156" s="84" t="s">
        <v>397</v>
      </c>
      <c r="C156" s="137" t="s">
        <v>617</v>
      </c>
    </row>
    <row r="157" spans="1:3" x14ac:dyDescent="0.3">
      <c r="A157" s="132"/>
      <c r="B157" s="84" t="s">
        <v>399</v>
      </c>
      <c r="C157" s="137" t="s">
        <v>618</v>
      </c>
    </row>
    <row r="158" spans="1:3" x14ac:dyDescent="0.3">
      <c r="A158" s="136"/>
      <c r="B158" s="124" t="s">
        <v>619</v>
      </c>
      <c r="C158" s="125" t="s">
        <v>404</v>
      </c>
    </row>
    <row r="159" spans="1:3" x14ac:dyDescent="0.3">
      <c r="A159" s="132"/>
      <c r="B159" s="126" t="s">
        <v>620</v>
      </c>
      <c r="C159" s="138" t="s">
        <v>621</v>
      </c>
    </row>
    <row r="160" spans="1:3" x14ac:dyDescent="0.3">
      <c r="A160" s="132"/>
      <c r="B160" s="126" t="s">
        <v>413</v>
      </c>
      <c r="C160" s="127" t="s">
        <v>622</v>
      </c>
    </row>
    <row r="161" spans="1:3" x14ac:dyDescent="0.3">
      <c r="A161" s="132"/>
      <c r="B161" s="124" t="s">
        <v>623</v>
      </c>
      <c r="C161" s="125" t="s">
        <v>624</v>
      </c>
    </row>
    <row r="162" spans="1:3" x14ac:dyDescent="0.3">
      <c r="A162" s="132"/>
      <c r="B162" s="124" t="s">
        <v>625</v>
      </c>
      <c r="C162" s="125" t="s">
        <v>626</v>
      </c>
    </row>
    <row r="163" spans="1:3" x14ac:dyDescent="0.3">
      <c r="A163" s="132"/>
      <c r="B163" s="124" t="s">
        <v>411</v>
      </c>
      <c r="C163" s="125" t="s">
        <v>627</v>
      </c>
    </row>
    <row r="164" spans="1:3" x14ac:dyDescent="0.3">
      <c r="A164" s="132"/>
      <c r="B164" s="124" t="s">
        <v>413</v>
      </c>
      <c r="C164" s="125" t="s">
        <v>628</v>
      </c>
    </row>
    <row r="165" spans="1:3" x14ac:dyDescent="0.3">
      <c r="A165" s="132"/>
      <c r="B165" s="126" t="s">
        <v>629</v>
      </c>
      <c r="C165" s="127" t="s">
        <v>630</v>
      </c>
    </row>
    <row r="166" spans="1:3" x14ac:dyDescent="0.3">
      <c r="A166" s="132"/>
      <c r="B166" s="124" t="s">
        <v>418</v>
      </c>
      <c r="C166" s="125" t="s">
        <v>631</v>
      </c>
    </row>
    <row r="167" spans="1:3" x14ac:dyDescent="0.3">
      <c r="A167" s="132"/>
      <c r="B167" s="124" t="s">
        <v>420</v>
      </c>
      <c r="C167" s="125" t="s">
        <v>632</v>
      </c>
    </row>
    <row r="168" spans="1:3" x14ac:dyDescent="0.3">
      <c r="A168" s="132"/>
      <c r="B168" s="124" t="s">
        <v>633</v>
      </c>
      <c r="C168" s="125" t="s">
        <v>634</v>
      </c>
    </row>
    <row r="169" spans="1:3" x14ac:dyDescent="0.3">
      <c r="A169" s="132"/>
      <c r="B169" s="124" t="s">
        <v>426</v>
      </c>
      <c r="C169" s="125" t="s">
        <v>635</v>
      </c>
    </row>
    <row r="170" spans="1:3" x14ac:dyDescent="0.3">
      <c r="A170" s="132"/>
      <c r="B170" s="124"/>
      <c r="C170" s="125"/>
    </row>
    <row r="171" spans="1:3" ht="28.8" x14ac:dyDescent="0.3">
      <c r="A171" s="121" t="s">
        <v>428</v>
      </c>
      <c r="B171" s="122" t="s">
        <v>428</v>
      </c>
      <c r="C171" s="123"/>
    </row>
    <row r="172" spans="1:3" x14ac:dyDescent="0.3">
      <c r="A172" s="124" t="s">
        <v>432</v>
      </c>
      <c r="B172" s="124" t="s">
        <v>636</v>
      </c>
      <c r="C172" s="125" t="s">
        <v>637</v>
      </c>
    </row>
    <row r="173" spans="1:3" ht="57.6" x14ac:dyDescent="0.3">
      <c r="A173" s="124" t="s">
        <v>434</v>
      </c>
      <c r="B173" s="124" t="s">
        <v>638</v>
      </c>
      <c r="C173" s="125" t="s">
        <v>639</v>
      </c>
    </row>
    <row r="174" spans="1:3" ht="57.6" x14ac:dyDescent="0.3">
      <c r="A174" s="124" t="s">
        <v>437</v>
      </c>
      <c r="B174" s="124" t="s">
        <v>640</v>
      </c>
      <c r="C174" s="125" t="s">
        <v>641</v>
      </c>
    </row>
    <row r="175" spans="1:3" x14ac:dyDescent="0.3">
      <c r="A175" s="124" t="s">
        <v>439</v>
      </c>
      <c r="B175" s="124" t="s">
        <v>642</v>
      </c>
      <c r="C175" s="125" t="s">
        <v>643</v>
      </c>
    </row>
    <row r="176" spans="1:3" x14ac:dyDescent="0.3">
      <c r="A176" s="124" t="s">
        <v>441</v>
      </c>
      <c r="B176" s="124" t="s">
        <v>442</v>
      </c>
      <c r="C176" s="125" t="s">
        <v>441</v>
      </c>
    </row>
    <row r="177" spans="1:3" x14ac:dyDescent="0.3">
      <c r="A177" s="124"/>
      <c r="B177" s="126" t="s">
        <v>644</v>
      </c>
      <c r="C177" s="127" t="s">
        <v>645</v>
      </c>
    </row>
    <row r="178" spans="1:3" ht="43.2" x14ac:dyDescent="0.3">
      <c r="A178" s="139" t="s">
        <v>646</v>
      </c>
      <c r="B178" s="126" t="s">
        <v>647</v>
      </c>
      <c r="C178" s="127" t="s">
        <v>648</v>
      </c>
    </row>
    <row r="179" spans="1:3" ht="43.2" x14ac:dyDescent="0.3">
      <c r="A179" s="139" t="s">
        <v>649</v>
      </c>
      <c r="B179" s="126" t="s">
        <v>650</v>
      </c>
      <c r="C179" s="127" t="s">
        <v>651</v>
      </c>
    </row>
    <row r="180" spans="1:3" ht="43.2" x14ac:dyDescent="0.3">
      <c r="A180" s="139" t="s">
        <v>652</v>
      </c>
      <c r="B180" s="126" t="s">
        <v>653</v>
      </c>
      <c r="C180" s="127" t="s">
        <v>654</v>
      </c>
    </row>
    <row r="181" spans="1:3" ht="43.2" x14ac:dyDescent="0.3">
      <c r="A181" s="139" t="s">
        <v>646</v>
      </c>
      <c r="B181" s="126" t="s">
        <v>655</v>
      </c>
      <c r="C181" s="127" t="s">
        <v>656</v>
      </c>
    </row>
    <row r="182" spans="1:3" ht="43.2" x14ac:dyDescent="0.3">
      <c r="A182" s="139" t="s">
        <v>649</v>
      </c>
      <c r="B182" s="126" t="s">
        <v>657</v>
      </c>
      <c r="C182" s="127" t="s">
        <v>658</v>
      </c>
    </row>
    <row r="183" spans="1:3" ht="43.2" x14ac:dyDescent="0.3">
      <c r="A183" s="139" t="s">
        <v>652</v>
      </c>
      <c r="B183" s="126" t="s">
        <v>659</v>
      </c>
      <c r="C183" s="127" t="s">
        <v>660</v>
      </c>
    </row>
    <row r="184" spans="1:3" x14ac:dyDescent="0.3">
      <c r="A184" s="124" t="s">
        <v>661</v>
      </c>
      <c r="B184" s="126" t="s">
        <v>662</v>
      </c>
      <c r="C184" s="127" t="s">
        <v>663</v>
      </c>
    </row>
    <row r="185" spans="1:3" ht="28.8" x14ac:dyDescent="0.3">
      <c r="A185" s="124" t="s">
        <v>445</v>
      </c>
      <c r="B185" s="124" t="s">
        <v>446</v>
      </c>
      <c r="C185" s="125" t="s">
        <v>664</v>
      </c>
    </row>
    <row r="186" spans="1:3" ht="28.8" x14ac:dyDescent="0.3">
      <c r="A186" s="124" t="s">
        <v>447</v>
      </c>
      <c r="B186" s="124" t="s">
        <v>448</v>
      </c>
      <c r="C186" s="125" t="s">
        <v>447</v>
      </c>
    </row>
    <row r="187" spans="1:3" ht="28.8" x14ac:dyDescent="0.3">
      <c r="A187" s="132" t="s">
        <v>449</v>
      </c>
      <c r="B187" s="124" t="s">
        <v>450</v>
      </c>
      <c r="C187" s="125" t="s">
        <v>665</v>
      </c>
    </row>
    <row r="188" spans="1:3" x14ac:dyDescent="0.3">
      <c r="A188" s="124" t="s">
        <v>453</v>
      </c>
      <c r="B188" s="124" t="s">
        <v>454</v>
      </c>
      <c r="C188" s="125" t="s">
        <v>453</v>
      </c>
    </row>
    <row r="189" spans="1:3" ht="28.8" x14ac:dyDescent="0.3">
      <c r="A189" s="124" t="s">
        <v>666</v>
      </c>
      <c r="B189" s="124" t="s">
        <v>667</v>
      </c>
      <c r="C189" s="125" t="s">
        <v>666</v>
      </c>
    </row>
    <row r="190" spans="1:3" x14ac:dyDescent="0.3">
      <c r="A190" s="124" t="s">
        <v>457</v>
      </c>
      <c r="B190" s="124" t="s">
        <v>458</v>
      </c>
      <c r="C190" s="125" t="s">
        <v>668</v>
      </c>
    </row>
  </sheetData>
  <mergeCells count="21">
    <mergeCell ref="B126:C126"/>
    <mergeCell ref="B130:C130"/>
    <mergeCell ref="B134:C134"/>
    <mergeCell ref="B73:C73"/>
    <mergeCell ref="B76:C76"/>
    <mergeCell ref="B81:C81"/>
    <mergeCell ref="B90:C90"/>
    <mergeCell ref="B98:C98"/>
    <mergeCell ref="B110:C110"/>
    <mergeCell ref="B65:C65"/>
    <mergeCell ref="B4:C4"/>
    <mergeCell ref="B9:C9"/>
    <mergeCell ref="B13:C13"/>
    <mergeCell ref="B15:C15"/>
    <mergeCell ref="B20:C20"/>
    <mergeCell ref="B23:C23"/>
    <mergeCell ref="B26:C26"/>
    <mergeCell ref="B32:C32"/>
    <mergeCell ref="B37:C37"/>
    <mergeCell ref="B52:C52"/>
    <mergeCell ref="B61:C61"/>
  </mergeCells>
  <pageMargins left="0.7" right="0.7" top="0.75" bottom="0.75" header="0.3" footer="0.3"/>
  <pageSetup paperSize="9" scale="96" orientation="portrait" r:id="rId1"/>
  <rowBreaks count="3" manualBreakCount="3">
    <brk id="97" max="16383" man="1"/>
    <brk id="133" max="16383" man="1"/>
    <brk id="17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D047622749E14F91B9701B9E27F03A" ma:contentTypeVersion="13" ma:contentTypeDescription="Een nieuw document maken." ma:contentTypeScope="" ma:versionID="ab53fc3b010968cff6a4238ac013f169">
  <xsd:schema xmlns:xsd="http://www.w3.org/2001/XMLSchema" xmlns:xs="http://www.w3.org/2001/XMLSchema" xmlns:p="http://schemas.microsoft.com/office/2006/metadata/properties" xmlns:ns2="6ebf1884-0c33-46dc-9bcb-ad7aa6e2d8bd" xmlns:ns3="160374da-cb70-4d8d-9b51-1b60b6815b1c" targetNamespace="http://schemas.microsoft.com/office/2006/metadata/properties" ma:root="true" ma:fieldsID="cf7b88f84dadf5684c6486c0f56e9847" ns2:_="" ns3:_="">
    <xsd:import namespace="6ebf1884-0c33-46dc-9bcb-ad7aa6e2d8bd"/>
    <xsd:import namespace="160374da-cb70-4d8d-9b51-1b60b6815b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f1884-0c33-46dc-9bcb-ad7aa6e2d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7af12dfe-745f-4e27-b6c4-2e401eb8ac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374da-cb70-4d8d-9b51-1b60b6815b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d25510-c09a-4988-a1e0-27ac04e662b0}" ma:internalName="TaxCatchAll" ma:showField="CatchAllData" ma:web="160374da-cb70-4d8d-9b51-1b60b6815b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bf1884-0c33-46dc-9bcb-ad7aa6e2d8bd">
      <Terms xmlns="http://schemas.microsoft.com/office/infopath/2007/PartnerControls"/>
    </lcf76f155ced4ddcb4097134ff3c332f>
    <TaxCatchAll xmlns="160374da-cb70-4d8d-9b51-1b60b6815b1c" xsi:nil="true"/>
  </documentManagement>
</p:properties>
</file>

<file path=customXml/itemProps1.xml><?xml version="1.0" encoding="utf-8"?>
<ds:datastoreItem xmlns:ds="http://schemas.openxmlformats.org/officeDocument/2006/customXml" ds:itemID="{BA7703FE-8750-44AD-A6CB-724163F547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bf1884-0c33-46dc-9bcb-ad7aa6e2d8bd"/>
    <ds:schemaRef ds:uri="160374da-cb70-4d8d-9b51-1b60b6815b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704E3-B50E-4082-8770-A3149E0CAE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131AD8-F0D8-4A3A-8458-E26EE9E24807}">
  <ds:schemaRefs>
    <ds:schemaRef ds:uri="http://schemas.microsoft.com/office/2006/metadata/properties"/>
    <ds:schemaRef ds:uri="http://schemas.microsoft.com/office/infopath/2007/PartnerControls"/>
    <ds:schemaRef ds:uri="1b2bf04b-aec7-4d75-be5f-5db20cf5253b"/>
    <ds:schemaRef ds:uri="3d277ada-f442-4cce-a641-a80d4f6303ba"/>
    <ds:schemaRef ds:uri="6ebf1884-0c33-46dc-9bcb-ad7aa6e2d8bd"/>
    <ds:schemaRef ds:uri="160374da-cb70-4d8d-9b51-1b60b6815b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2021-2024</vt:lpstr>
      <vt:lpstr>Analytisch plan</vt:lpstr>
    </vt:vector>
  </TitlesOfParts>
  <Manager/>
  <Company>Bloso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Patty Braeckmans</dc:creator>
  <cp:keywords/>
  <dc:description/>
  <cp:lastModifiedBy>Brand Breyne</cp:lastModifiedBy>
  <cp:revision/>
  <dcterms:created xsi:type="dcterms:W3CDTF">2016-01-26T09:44:06Z</dcterms:created>
  <dcterms:modified xsi:type="dcterms:W3CDTF">2025-12-22T09:57:35Z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0x010100F6D047622749E14F91B9701B9E27F03A</vt:lpwstr>
  </property>
  <property fmtid="{D5CDD505-2E9C-101B-9397-08002B2CF9AE}" pid="3" name="MSIP_Label_19540963-e559-4020-8a90-fe8a502c2801_Enabled">
    <vt:lpwstr>true</vt:lpwstr>
  </property>
  <property fmtid="{D5CDD505-2E9C-101B-9397-08002B2CF9AE}" pid="4" name="MSIP_Label_19540963-e559-4020-8a90-fe8a502c2801_SetDate">
    <vt:lpwstr>2021-06-03T16:37:17Z</vt:lpwstr>
  </property>
  <property fmtid="{D5CDD505-2E9C-101B-9397-08002B2CF9AE}" pid="5" name="MSIP_Label_19540963-e559-4020-8a90-fe8a502c2801_Method">
    <vt:lpwstr>Standard</vt:lpwstr>
  </property>
  <property fmtid="{D5CDD505-2E9C-101B-9397-08002B2CF9AE}" pid="6" name="MSIP_Label_19540963-e559-4020-8a90-fe8a502c2801_Name">
    <vt:lpwstr>19540963-e559-4020-8a90-fe8a502c2801</vt:lpwstr>
  </property>
  <property fmtid="{D5CDD505-2E9C-101B-9397-08002B2CF9AE}" pid="7" name="MSIP_Label_19540963-e559-4020-8a90-fe8a502c2801_SiteId">
    <vt:lpwstr>f25493ae-1c98-41d7-8a33-0be75f5fe603</vt:lpwstr>
  </property>
  <property fmtid="{D5CDD505-2E9C-101B-9397-08002B2CF9AE}" pid="8" name="MSIP_Label_19540963-e559-4020-8a90-fe8a502c2801_ActionId">
    <vt:lpwstr>8be2420b-5ba4-4df5-9fe8-4212d98af033</vt:lpwstr>
  </property>
  <property fmtid="{D5CDD505-2E9C-101B-9397-08002B2CF9AE}" pid="9" name="MSIP_Label_19540963-e559-4020-8a90-fe8a502c2801_ContentBits">
    <vt:lpwstr>0</vt:lpwstr>
  </property>
  <property fmtid="{D5CDD505-2E9C-101B-9397-08002B2CF9AE}" pid="10" name="MediaServiceImageTags">
    <vt:lpwstr/>
  </property>
</Properties>
</file>