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laamsekaratefederatie.sharepoint.com/sites/KarateVlaanderen-Data/Gedeelde documenten/A Sport Vlaanderen/1 Planning/2025-2028 werkdocs/"/>
    </mc:Choice>
  </mc:AlternateContent>
  <xr:revisionPtr revIDLastSave="975" documentId="8_{CDF1654D-DB6E-4542-8223-60B3F5B132F8}" xr6:coauthVersionLast="47" xr6:coauthVersionMax="47" xr10:uidLastSave="{80848505-EB6C-451C-9097-F4DB568B427C}"/>
  <bookViews>
    <workbookView xWindow="22932" yWindow="-108" windowWidth="38616" windowHeight="21096" tabRatio="652" xr2:uid="{10DE563F-B12B-42CC-A401-6A2D20681DCB}"/>
  </bookViews>
  <sheets>
    <sheet name="2025-2028" sheetId="1" r:id="rId1"/>
    <sheet name="Detail - commissie" sheetId="12" r:id="rId2"/>
    <sheet name="Detail - Team" sheetId="11" r:id="rId3"/>
  </sheets>
  <definedNames>
    <definedName name="_xlnm._FilterDatabase" localSheetId="0" hidden="1">'2025-2028'!$B$2:$AE$176</definedName>
    <definedName name="_xlnm.Print_Area" localSheetId="0">'2025-2028'!$B$1:$K$115</definedName>
    <definedName name="Slicer_Commissie1">#N/A</definedName>
    <definedName name="Slicer_Verantwdlk__Team_KV">#N/A</definedName>
  </definedNames>
  <calcPr calcId="191028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83" i="1" l="1"/>
  <c r="Y183" i="1"/>
  <c r="Y184" i="1" s="1"/>
  <c r="Z181" i="1"/>
  <c r="B122" i="1"/>
  <c r="B124" i="1"/>
  <c r="Y119" i="1"/>
  <c r="Z160" i="1"/>
  <c r="Z161" i="1"/>
  <c r="Y162" i="1"/>
  <c r="Z162" i="1"/>
  <c r="Z163" i="1"/>
  <c r="Z164" i="1"/>
  <c r="Y165" i="1"/>
  <c r="Z165" i="1"/>
  <c r="Z166" i="1"/>
  <c r="Z167" i="1"/>
  <c r="Y156" i="1"/>
  <c r="Z156" i="1"/>
  <c r="Y157" i="1"/>
  <c r="Z157" i="1"/>
  <c r="Y153" i="1"/>
  <c r="Z153" i="1"/>
  <c r="Z146" i="1"/>
  <c r="Z147" i="1"/>
  <c r="Y148" i="1"/>
  <c r="Z148" i="1"/>
  <c r="Y149" i="1"/>
  <c r="Z149" i="1"/>
  <c r="Y150" i="1"/>
  <c r="Z150" i="1"/>
  <c r="Y142" i="1"/>
  <c r="Z142" i="1"/>
  <c r="Y131" i="1"/>
  <c r="Z131" i="1"/>
  <c r="Y132" i="1"/>
  <c r="Z132" i="1"/>
  <c r="Y133" i="1"/>
  <c r="Z133" i="1"/>
  <c r="Y134" i="1"/>
  <c r="Z134" i="1"/>
  <c r="Y135" i="1"/>
  <c r="Z135" i="1"/>
  <c r="Y136" i="1"/>
  <c r="Z136" i="1"/>
  <c r="Y137" i="1"/>
  <c r="Z137" i="1"/>
  <c r="Y138" i="1"/>
  <c r="Z138" i="1"/>
  <c r="Y139" i="1"/>
  <c r="Z139" i="1"/>
  <c r="Z120" i="1"/>
  <c r="Z121" i="1"/>
  <c r="Z123" i="1"/>
  <c r="Y124" i="1"/>
  <c r="Y106" i="1"/>
  <c r="Z106" i="1"/>
  <c r="Y107" i="1"/>
  <c r="Z107" i="1"/>
  <c r="Y108" i="1"/>
  <c r="Z108" i="1"/>
  <c r="Y109" i="1"/>
  <c r="Z109" i="1"/>
  <c r="Y110" i="1"/>
  <c r="Z110" i="1"/>
  <c r="Y111" i="1"/>
  <c r="Z111" i="1"/>
  <c r="Y112" i="1"/>
  <c r="Z112" i="1"/>
  <c r="Y113" i="1"/>
  <c r="Z113" i="1"/>
  <c r="Y114" i="1"/>
  <c r="Z114" i="1"/>
  <c r="Y115" i="1"/>
  <c r="Z115" i="1"/>
  <c r="Y91" i="1"/>
  <c r="Z91" i="1"/>
  <c r="Y92" i="1"/>
  <c r="Z92" i="1"/>
  <c r="Y93" i="1"/>
  <c r="Z93" i="1"/>
  <c r="Y94" i="1"/>
  <c r="Z94" i="1"/>
  <c r="Y95" i="1"/>
  <c r="Z95" i="1"/>
  <c r="Y96" i="1"/>
  <c r="Z96" i="1"/>
  <c r="Y97" i="1"/>
  <c r="Z97" i="1"/>
  <c r="Y98" i="1"/>
  <c r="Z98" i="1"/>
  <c r="Y99" i="1"/>
  <c r="Z99" i="1"/>
  <c r="Y100" i="1"/>
  <c r="Z100" i="1"/>
  <c r="Y101" i="1"/>
  <c r="Z101" i="1"/>
  <c r="Y102" i="1"/>
  <c r="Z102" i="1"/>
  <c r="Y103" i="1"/>
  <c r="Z103" i="1"/>
  <c r="Y83" i="1"/>
  <c r="Z83" i="1"/>
  <c r="Y84" i="1"/>
  <c r="Z84" i="1"/>
  <c r="Y85" i="1"/>
  <c r="Z85" i="1"/>
  <c r="Y86" i="1"/>
  <c r="Z86" i="1"/>
  <c r="Y87" i="1"/>
  <c r="Z87" i="1"/>
  <c r="Y88" i="1"/>
  <c r="Z88" i="1"/>
  <c r="Y70" i="1"/>
  <c r="Z70" i="1"/>
  <c r="Y71" i="1"/>
  <c r="Z71" i="1"/>
  <c r="Y72" i="1"/>
  <c r="Z72" i="1"/>
  <c r="Y73" i="1"/>
  <c r="Z73" i="1"/>
  <c r="Y74" i="1"/>
  <c r="Z74" i="1"/>
  <c r="Y75" i="1"/>
  <c r="Z75" i="1"/>
  <c r="Y76" i="1"/>
  <c r="Z76" i="1"/>
  <c r="Y77" i="1"/>
  <c r="Z77" i="1"/>
  <c r="Y78" i="1"/>
  <c r="Z78" i="1"/>
  <c r="Z79" i="1"/>
  <c r="Y55" i="1"/>
  <c r="Z55" i="1"/>
  <c r="Y56" i="1"/>
  <c r="Z56" i="1"/>
  <c r="Y57" i="1"/>
  <c r="Z57" i="1"/>
  <c r="Y58" i="1"/>
  <c r="Z58" i="1"/>
  <c r="Y59" i="1"/>
  <c r="Z59" i="1"/>
  <c r="Y60" i="1"/>
  <c r="Z60" i="1"/>
  <c r="Y61" i="1"/>
  <c r="Z61" i="1"/>
  <c r="Y62" i="1"/>
  <c r="Z62" i="1"/>
  <c r="Y63" i="1"/>
  <c r="Z63" i="1"/>
  <c r="Y64" i="1"/>
  <c r="Z64" i="1"/>
  <c r="Y65" i="1"/>
  <c r="Z65" i="1"/>
  <c r="Y52" i="1"/>
  <c r="Z52" i="1"/>
  <c r="Y48" i="1"/>
  <c r="Z48" i="1"/>
  <c r="Y42" i="1"/>
  <c r="Z42" i="1"/>
  <c r="Y43" i="1"/>
  <c r="Z43" i="1"/>
  <c r="Y44" i="1"/>
  <c r="Z44" i="1"/>
  <c r="Y45" i="1"/>
  <c r="Z45" i="1"/>
  <c r="Y33" i="1"/>
  <c r="Z33" i="1"/>
  <c r="Y34" i="1"/>
  <c r="Z34" i="1"/>
  <c r="Y35" i="1"/>
  <c r="Z35" i="1"/>
  <c r="Y36" i="1"/>
  <c r="Z36" i="1"/>
  <c r="Y37" i="1"/>
  <c r="Z37" i="1"/>
  <c r="Y38" i="1"/>
  <c r="Z38" i="1"/>
  <c r="Y39" i="1"/>
  <c r="Z39" i="1"/>
  <c r="Y25" i="1"/>
  <c r="Z25" i="1"/>
  <c r="Y26" i="1"/>
  <c r="Z26" i="1"/>
  <c r="Y27" i="1"/>
  <c r="Z27" i="1"/>
  <c r="Y20" i="1"/>
  <c r="Z20" i="1"/>
  <c r="Y21" i="1"/>
  <c r="Z21" i="1"/>
  <c r="Y15" i="1"/>
  <c r="Z15" i="1"/>
  <c r="Y16" i="1"/>
  <c r="Z16" i="1"/>
  <c r="Y17" i="1"/>
  <c r="Z17" i="1"/>
  <c r="Z159" i="1"/>
  <c r="Z155" i="1"/>
  <c r="Y155" i="1"/>
  <c r="Z152" i="1"/>
  <c r="Y152" i="1"/>
  <c r="Z145" i="1"/>
  <c r="Z141" i="1"/>
  <c r="Y141" i="1"/>
  <c r="Z130" i="1"/>
  <c r="Y130" i="1"/>
  <c r="Z127" i="1"/>
  <c r="Y127" i="1"/>
  <c r="Z119" i="1"/>
  <c r="Z105" i="1"/>
  <c r="Y105" i="1"/>
  <c r="Z90" i="1"/>
  <c r="Y90" i="1"/>
  <c r="Z82" i="1"/>
  <c r="Y82" i="1"/>
  <c r="Z69" i="1"/>
  <c r="Y69" i="1"/>
  <c r="Z67" i="1"/>
  <c r="Z54" i="1"/>
  <c r="Y54" i="1"/>
  <c r="Z51" i="1"/>
  <c r="Y51" i="1"/>
  <c r="Z47" i="1"/>
  <c r="Y47" i="1"/>
  <c r="Z41" i="1"/>
  <c r="Y41" i="1"/>
  <c r="Z32" i="1"/>
  <c r="Y32" i="1"/>
  <c r="Z29" i="1"/>
  <c r="Y29" i="1"/>
  <c r="Z24" i="1"/>
  <c r="Y24" i="1"/>
  <c r="Z19" i="1"/>
  <c r="Y19" i="1"/>
  <c r="Z14" i="1"/>
  <c r="Y14" i="1"/>
  <c r="Z10" i="1"/>
  <c r="Z11" i="1"/>
  <c r="Z12" i="1"/>
  <c r="Y10" i="1"/>
  <c r="Z5" i="1"/>
  <c r="Z6" i="1"/>
  <c r="Z7" i="1"/>
  <c r="Z8" i="1"/>
  <c r="AB118" i="1"/>
  <c r="AB117" i="1" s="1"/>
  <c r="AC118" i="1"/>
  <c r="AC117" i="1" s="1"/>
  <c r="B123" i="1"/>
  <c r="W118" i="1" l="1"/>
  <c r="B120" i="1"/>
  <c r="B121" i="1"/>
  <c r="Y118" i="1"/>
  <c r="B119" i="1"/>
  <c r="V118" i="1"/>
  <c r="V117" i="1" s="1"/>
  <c r="U118" i="1"/>
  <c r="U117" i="1" s="1"/>
  <c r="T118" i="1"/>
  <c r="T117" i="1" s="1"/>
  <c r="S118" i="1"/>
  <c r="S117" i="1" s="1"/>
  <c r="Z126" i="1"/>
  <c r="Z125" i="1" s="1"/>
  <c r="Y126" i="1"/>
  <c r="Y125" i="1" s="1"/>
  <c r="B127" i="1"/>
  <c r="AC126" i="1"/>
  <c r="AC125" i="1" s="1"/>
  <c r="AB126" i="1"/>
  <c r="AB125" i="1" s="1"/>
  <c r="X126" i="1"/>
  <c r="X125" i="1" s="1"/>
  <c r="W126" i="1"/>
  <c r="W125" i="1" s="1"/>
  <c r="V126" i="1"/>
  <c r="V125" i="1" s="1"/>
  <c r="U126" i="1"/>
  <c r="U125" i="1" s="1"/>
  <c r="T126" i="1"/>
  <c r="T125" i="1" s="1"/>
  <c r="S126" i="1"/>
  <c r="S125" i="1" s="1"/>
  <c r="Y117" i="1" l="1"/>
  <c r="Z124" i="1"/>
  <c r="Z118" i="1" s="1"/>
  <c r="Z117" i="1" s="1"/>
  <c r="W117" i="1"/>
  <c r="X124" i="1"/>
  <c r="X118" i="1" s="1"/>
  <c r="X117" i="1" s="1"/>
  <c r="B79" i="1"/>
  <c r="U79" i="1"/>
  <c r="X169" i="1"/>
  <c r="W79" i="1" l="1"/>
  <c r="Y79" i="1" s="1"/>
  <c r="X40" i="1"/>
  <c r="W167" i="1"/>
  <c r="Y167" i="1" s="1"/>
  <c r="W166" i="1"/>
  <c r="Y166" i="1" s="1"/>
  <c r="W164" i="1"/>
  <c r="Y164" i="1" s="1"/>
  <c r="W163" i="1"/>
  <c r="Y163" i="1" s="1"/>
  <c r="W161" i="1"/>
  <c r="Y161" i="1" s="1"/>
  <c r="W160" i="1"/>
  <c r="Y160" i="1" s="1"/>
  <c r="W159" i="1"/>
  <c r="Y159" i="1" s="1"/>
  <c r="W154" i="1"/>
  <c r="W151" i="1"/>
  <c r="W147" i="1"/>
  <c r="Y147" i="1" s="1"/>
  <c r="W146" i="1"/>
  <c r="Y146" i="1" s="1"/>
  <c r="W145" i="1"/>
  <c r="Y145" i="1" s="1"/>
  <c r="Y185" i="1" s="1"/>
  <c r="W140" i="1"/>
  <c r="W104" i="1"/>
  <c r="W89" i="1"/>
  <c r="W68" i="1"/>
  <c r="W66" i="1"/>
  <c r="W53" i="1"/>
  <c r="W46" i="1"/>
  <c r="W40" i="1"/>
  <c r="W31" i="1"/>
  <c r="W28" i="1"/>
  <c r="W13" i="1"/>
  <c r="W18" i="1"/>
  <c r="W9" i="1"/>
  <c r="W6" i="1"/>
  <c r="V169" i="1"/>
  <c r="B148" i="1"/>
  <c r="W158" i="1" l="1"/>
  <c r="AC66" i="1"/>
  <c r="T183" i="1"/>
  <c r="T181" i="1"/>
  <c r="V183" i="1"/>
  <c r="V181" i="1"/>
  <c r="S158" i="1"/>
  <c r="T158" i="1"/>
  <c r="U158" i="1"/>
  <c r="V158" i="1"/>
  <c r="B149" i="1"/>
  <c r="B166" i="1"/>
  <c r="B167" i="1"/>
  <c r="B59" i="1"/>
  <c r="S129" i="1"/>
  <c r="B131" i="1"/>
  <c r="V171" i="1"/>
  <c r="V168" i="1" s="1"/>
  <c r="U171" i="1"/>
  <c r="U168" i="1" s="1"/>
  <c r="T171" i="1"/>
  <c r="T168" i="1" s="1"/>
  <c r="S171" i="1"/>
  <c r="S168" i="1" s="1"/>
  <c r="B163" i="1"/>
  <c r="B164" i="1"/>
  <c r="B165" i="1"/>
  <c r="U78" i="1"/>
  <c r="U76" i="1"/>
  <c r="U75" i="1"/>
  <c r="U74" i="1"/>
  <c r="U73" i="1"/>
  <c r="U72" i="1"/>
  <c r="U71" i="1"/>
  <c r="U70" i="1"/>
  <c r="U69" i="1"/>
  <c r="S30" i="1"/>
  <c r="AB66" i="1"/>
  <c r="F170" i="1"/>
  <c r="Z28" i="1"/>
  <c r="U30" i="1"/>
  <c r="Z169" i="1"/>
  <c r="B17" i="1"/>
  <c r="B5" i="1"/>
  <c r="X129" i="1"/>
  <c r="Z129" i="1"/>
  <c r="B33" i="1"/>
  <c r="B34" i="1"/>
  <c r="B35" i="1"/>
  <c r="B36" i="1"/>
  <c r="B37" i="1"/>
  <c r="B38" i="1"/>
  <c r="B39" i="1"/>
  <c r="B41" i="1"/>
  <c r="B42" i="1"/>
  <c r="B43" i="1"/>
  <c r="B44" i="1"/>
  <c r="B45" i="1"/>
  <c r="B47" i="1"/>
  <c r="B48" i="1"/>
  <c r="B51" i="1"/>
  <c r="B52" i="1"/>
  <c r="B54" i="1"/>
  <c r="B55" i="1"/>
  <c r="B56" i="1"/>
  <c r="B57" i="1"/>
  <c r="B58" i="1"/>
  <c r="B60" i="1"/>
  <c r="B61" i="1"/>
  <c r="B62" i="1"/>
  <c r="B63" i="1"/>
  <c r="B64" i="1"/>
  <c r="B65" i="1"/>
  <c r="B67" i="1"/>
  <c r="B69" i="1"/>
  <c r="B70" i="1"/>
  <c r="B71" i="1"/>
  <c r="B72" i="1"/>
  <c r="B73" i="1"/>
  <c r="B74" i="1"/>
  <c r="B75" i="1"/>
  <c r="B76" i="1"/>
  <c r="B77" i="1"/>
  <c r="B78" i="1"/>
  <c r="B82" i="1"/>
  <c r="B83" i="1"/>
  <c r="B84" i="1"/>
  <c r="B85" i="1"/>
  <c r="B86" i="1"/>
  <c r="B87" i="1"/>
  <c r="B88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5" i="1"/>
  <c r="B106" i="1"/>
  <c r="B107" i="1"/>
  <c r="B108" i="1"/>
  <c r="B109" i="1"/>
  <c r="B110" i="1"/>
  <c r="B111" i="1"/>
  <c r="B112" i="1"/>
  <c r="B113" i="1"/>
  <c r="B114" i="1"/>
  <c r="B115" i="1"/>
  <c r="B130" i="1"/>
  <c r="B132" i="1"/>
  <c r="B133" i="1"/>
  <c r="B134" i="1"/>
  <c r="B135" i="1"/>
  <c r="B136" i="1"/>
  <c r="B137" i="1"/>
  <c r="B138" i="1"/>
  <c r="B139" i="1"/>
  <c r="B141" i="1"/>
  <c r="B142" i="1"/>
  <c r="B145" i="1"/>
  <c r="B146" i="1"/>
  <c r="B147" i="1"/>
  <c r="B150" i="1"/>
  <c r="B152" i="1"/>
  <c r="B153" i="1"/>
  <c r="B155" i="1"/>
  <c r="B156" i="1"/>
  <c r="B157" i="1"/>
  <c r="B159" i="1"/>
  <c r="B160" i="1"/>
  <c r="B161" i="1"/>
  <c r="B162" i="1"/>
  <c r="B169" i="1"/>
  <c r="B172" i="1"/>
  <c r="B173" i="1"/>
  <c r="B6" i="1"/>
  <c r="B7" i="1"/>
  <c r="B8" i="1"/>
  <c r="B10" i="1"/>
  <c r="B11" i="1"/>
  <c r="B12" i="1"/>
  <c r="B14" i="1"/>
  <c r="B15" i="1"/>
  <c r="B16" i="1"/>
  <c r="B19" i="1"/>
  <c r="B20" i="1"/>
  <c r="B21" i="1"/>
  <c r="B24" i="1"/>
  <c r="B25" i="1"/>
  <c r="B26" i="1"/>
  <c r="B27" i="1"/>
  <c r="B29" i="1"/>
  <c r="B30" i="1"/>
  <c r="B32" i="1"/>
  <c r="Z151" i="1"/>
  <c r="Z144" i="1"/>
  <c r="T151" i="1"/>
  <c r="V151" i="1"/>
  <c r="X151" i="1"/>
  <c r="W171" i="1"/>
  <c r="W168" i="1" s="1"/>
  <c r="Y171" i="1"/>
  <c r="Y168" i="1" s="1"/>
  <c r="V154" i="1"/>
  <c r="X154" i="1"/>
  <c r="Z154" i="1"/>
  <c r="V144" i="1"/>
  <c r="X144" i="1"/>
  <c r="S154" i="1"/>
  <c r="S151" i="1"/>
  <c r="S144" i="1"/>
  <c r="V140" i="1"/>
  <c r="X140" i="1"/>
  <c r="Z140" i="1"/>
  <c r="V129" i="1"/>
  <c r="S140" i="1"/>
  <c r="T81" i="1"/>
  <c r="S81" i="1"/>
  <c r="U66" i="1"/>
  <c r="V68" i="1"/>
  <c r="X68" i="1"/>
  <c r="Z68" i="1"/>
  <c r="V66" i="1"/>
  <c r="X66" i="1"/>
  <c r="Z66" i="1"/>
  <c r="Z53" i="1"/>
  <c r="V53" i="1"/>
  <c r="X53" i="1"/>
  <c r="V50" i="1"/>
  <c r="X50" i="1"/>
  <c r="Z50" i="1"/>
  <c r="S68" i="1"/>
  <c r="S53" i="1"/>
  <c r="S50" i="1"/>
  <c r="V46" i="1"/>
  <c r="X46" i="1"/>
  <c r="Z46" i="1"/>
  <c r="T46" i="1"/>
  <c r="V40" i="1"/>
  <c r="Z40" i="1"/>
  <c r="V31" i="1"/>
  <c r="X31" i="1"/>
  <c r="Z31" i="1"/>
  <c r="U23" i="1"/>
  <c r="V23" i="1"/>
  <c r="W23" i="1"/>
  <c r="X23" i="1"/>
  <c r="Y23" i="1"/>
  <c r="Z23" i="1"/>
  <c r="T28" i="1"/>
  <c r="U13" i="1"/>
  <c r="V18" i="1"/>
  <c r="X18" i="1"/>
  <c r="Z18" i="1"/>
  <c r="Y13" i="1"/>
  <c r="V9" i="1"/>
  <c r="X9" i="1"/>
  <c r="Z9" i="1"/>
  <c r="V4" i="1"/>
  <c r="X4" i="1"/>
  <c r="Z4" i="1"/>
  <c r="T53" i="1"/>
  <c r="S46" i="1"/>
  <c r="S40" i="1"/>
  <c r="S31" i="1"/>
  <c r="S18" i="1"/>
  <c r="S9" i="1"/>
  <c r="S4" i="1"/>
  <c r="T140" i="1"/>
  <c r="T129" i="1"/>
  <c r="T144" i="1"/>
  <c r="T154" i="1"/>
  <c r="V28" i="1"/>
  <c r="Y46" i="1"/>
  <c r="U46" i="1"/>
  <c r="X181" i="1"/>
  <c r="Y8" i="1"/>
  <c r="W50" i="1"/>
  <c r="Y6" i="1"/>
  <c r="Y7" i="1"/>
  <c r="Y151" i="1"/>
  <c r="U18" i="1"/>
  <c r="X158" i="1"/>
  <c r="U151" i="1"/>
  <c r="U154" i="1"/>
  <c r="V13" i="1"/>
  <c r="X13" i="1"/>
  <c r="U4" i="1"/>
  <c r="U144" i="1"/>
  <c r="U9" i="1"/>
  <c r="Y11" i="1"/>
  <c r="V81" i="1"/>
  <c r="U50" i="1"/>
  <c r="U140" i="1"/>
  <c r="U129" i="1"/>
  <c r="U81" i="1"/>
  <c r="U53" i="1"/>
  <c r="U40" i="1"/>
  <c r="U31" i="1"/>
  <c r="T68" i="1"/>
  <c r="T66" i="1"/>
  <c r="S66" i="1"/>
  <c r="T50" i="1"/>
  <c r="T40" i="1"/>
  <c r="T31" i="1"/>
  <c r="T23" i="1"/>
  <c r="S23" i="1"/>
  <c r="T18" i="1"/>
  <c r="T13" i="1"/>
  <c r="T9" i="1"/>
  <c r="T4" i="1"/>
  <c r="S13" i="1"/>
  <c r="V104" i="1"/>
  <c r="V89" i="1"/>
  <c r="T104" i="1"/>
  <c r="T89" i="1"/>
  <c r="X104" i="1"/>
  <c r="X89" i="1"/>
  <c r="Z104" i="1"/>
  <c r="Z89" i="1"/>
  <c r="S89" i="1"/>
  <c r="S104" i="1"/>
  <c r="U89" i="1"/>
  <c r="U104" i="1"/>
  <c r="S183" i="1" l="1"/>
  <c r="S184" i="1" s="1"/>
  <c r="S185" i="1" s="1"/>
  <c r="X28" i="1"/>
  <c r="X22" i="1" s="1"/>
  <c r="X183" i="1"/>
  <c r="AB31" i="1"/>
  <c r="AC31" i="1"/>
  <c r="AC181" i="1"/>
  <c r="AB183" i="1"/>
  <c r="U28" i="1"/>
  <c r="U22" i="1" s="1"/>
  <c r="S28" i="1"/>
  <c r="S22" i="1" s="1"/>
  <c r="S128" i="1"/>
  <c r="U68" i="1"/>
  <c r="U49" i="1" s="1"/>
  <c r="T128" i="1"/>
  <c r="V128" i="1"/>
  <c r="Z158" i="1"/>
  <c r="Z143" i="1" s="1"/>
  <c r="T3" i="1"/>
  <c r="Z128" i="1"/>
  <c r="Y9" i="1"/>
  <c r="T143" i="1"/>
  <c r="T49" i="1"/>
  <c r="S3" i="1"/>
  <c r="V22" i="1"/>
  <c r="S49" i="1"/>
  <c r="S143" i="1"/>
  <c r="AB151" i="1"/>
  <c r="AB154" i="1"/>
  <c r="Y66" i="1"/>
  <c r="X128" i="1"/>
  <c r="U128" i="1"/>
  <c r="Y158" i="1"/>
  <c r="Z22" i="1"/>
  <c r="X143" i="1"/>
  <c r="V3" i="1"/>
  <c r="T22" i="1"/>
  <c r="V80" i="1"/>
  <c r="AB129" i="1"/>
  <c r="AC171" i="1"/>
  <c r="AC168" i="1" s="1"/>
  <c r="AB104" i="1"/>
  <c r="AC40" i="1"/>
  <c r="AB89" i="1"/>
  <c r="AB158" i="1"/>
  <c r="AB171" i="1"/>
  <c r="AB168" i="1" s="1"/>
  <c r="Z49" i="1"/>
  <c r="V143" i="1"/>
  <c r="AC158" i="1"/>
  <c r="Y68" i="1"/>
  <c r="U3" i="1"/>
  <c r="Y18" i="1"/>
  <c r="AC89" i="1"/>
  <c r="T80" i="1"/>
  <c r="Y140" i="1"/>
  <c r="X3" i="1"/>
  <c r="Z13" i="1"/>
  <c r="Z3" i="1" s="1"/>
  <c r="AC151" i="1"/>
  <c r="U143" i="1"/>
  <c r="AB23" i="1"/>
  <c r="AC46" i="1"/>
  <c r="Y31" i="1"/>
  <c r="AB18" i="1"/>
  <c r="AB46" i="1"/>
  <c r="S80" i="1"/>
  <c r="Z171" i="1"/>
  <c r="Z168" i="1" s="1"/>
  <c r="X171" i="1"/>
  <c r="X168" i="1" s="1"/>
  <c r="AB81" i="1"/>
  <c r="Y154" i="1"/>
  <c r="AB28" i="1"/>
  <c r="Y104" i="1"/>
  <c r="AB13" i="1"/>
  <c r="Y40" i="1"/>
  <c r="Y81" i="1"/>
  <c r="AB40" i="1"/>
  <c r="AB50" i="1"/>
  <c r="Y129" i="1"/>
  <c r="AB9" i="1"/>
  <c r="Y53" i="1"/>
  <c r="X49" i="1"/>
  <c r="V49" i="1"/>
  <c r="Y50" i="1"/>
  <c r="Y144" i="1"/>
  <c r="W144" i="1"/>
  <c r="AB68" i="1"/>
  <c r="U80" i="1"/>
  <c r="W4" i="1"/>
  <c r="Y5" i="1"/>
  <c r="Y4" i="1" s="1"/>
  <c r="AB4" i="1"/>
  <c r="Y89" i="1"/>
  <c r="X81" i="1"/>
  <c r="X80" i="1" s="1"/>
  <c r="Z81" i="1"/>
  <c r="Z80" i="1" s="1"/>
  <c r="W81" i="1"/>
  <c r="AC104" i="1"/>
  <c r="AC81" i="1"/>
  <c r="AC53" i="1"/>
  <c r="AB144" i="1"/>
  <c r="AC183" i="1"/>
  <c r="AC13" i="1"/>
  <c r="AB53" i="1"/>
  <c r="AC144" i="1"/>
  <c r="AC28" i="1"/>
  <c r="AC154" i="1"/>
  <c r="AC50" i="1"/>
  <c r="W129" i="1"/>
  <c r="AC68" i="1"/>
  <c r="AC9" i="1"/>
  <c r="U183" i="1"/>
  <c r="U184" i="1" s="1"/>
  <c r="U185" i="1" s="1"/>
  <c r="AC23" i="1"/>
  <c r="AC129" i="1"/>
  <c r="AC18" i="1"/>
  <c r="AC4" i="1"/>
  <c r="S116" i="1" l="1"/>
  <c r="S181" i="1" s="1"/>
  <c r="X175" i="1"/>
  <c r="Z175" i="1"/>
  <c r="W183" i="1"/>
  <c r="W184" i="1" s="1"/>
  <c r="W185" i="1" s="1"/>
  <c r="W128" i="1"/>
  <c r="T175" i="1"/>
  <c r="AC128" i="1"/>
  <c r="AC80" i="1"/>
  <c r="Y3" i="1"/>
  <c r="V116" i="1"/>
  <c r="V170" i="1" s="1"/>
  <c r="V185" i="1" s="1"/>
  <c r="V187" i="1" s="1"/>
  <c r="AB184" i="1"/>
  <c r="AB185" i="1" s="1"/>
  <c r="U175" i="1"/>
  <c r="T116" i="1"/>
  <c r="T170" i="1" s="1"/>
  <c r="T185" i="1" s="1"/>
  <c r="AB143" i="1"/>
  <c r="AB22" i="1"/>
  <c r="AB128" i="1"/>
  <c r="U116" i="1"/>
  <c r="W49" i="1"/>
  <c r="Y128" i="1"/>
  <c r="AB80" i="1"/>
  <c r="S175" i="1"/>
  <c r="X116" i="1"/>
  <c r="Z116" i="1"/>
  <c r="Z170" i="1" s="1"/>
  <c r="Z185" i="1" s="1"/>
  <c r="AC22" i="1"/>
  <c r="AB3" i="1"/>
  <c r="W22" i="1"/>
  <c r="AC143" i="1"/>
  <c r="AC3" i="1"/>
  <c r="Y28" i="1"/>
  <c r="Y22" i="1" s="1"/>
  <c r="W143" i="1"/>
  <c r="Y143" i="1"/>
  <c r="W3" i="1"/>
  <c r="Y49" i="1"/>
  <c r="W80" i="1"/>
  <c r="V175" i="1"/>
  <c r="Y80" i="1"/>
  <c r="AC49" i="1"/>
  <c r="AB49" i="1"/>
  <c r="W116" i="1" l="1"/>
  <c r="Z187" i="1"/>
  <c r="Y186" i="1"/>
  <c r="AB175" i="1"/>
  <c r="W175" i="1"/>
  <c r="X176" i="1" s="1"/>
  <c r="AC175" i="1"/>
  <c r="Y175" i="1"/>
  <c r="Z176" i="1" s="1"/>
  <c r="X170" i="1"/>
  <c r="X185" i="1" s="1"/>
  <c r="U181" i="1"/>
  <c r="U182" i="1" s="1"/>
  <c r="U186" i="1"/>
  <c r="S186" i="1"/>
  <c r="T187" i="1"/>
  <c r="Y116" i="1"/>
  <c r="Y181" i="1" s="1"/>
  <c r="Y187" i="1" s="1"/>
  <c r="Y188" i="1" s="1"/>
  <c r="V176" i="1"/>
  <c r="T176" i="1"/>
  <c r="AB116" i="1"/>
  <c r="S187" i="1"/>
  <c r="S182" i="1"/>
  <c r="AC116" i="1"/>
  <c r="AC185" i="1" s="1"/>
  <c r="Y182" i="1" l="1"/>
  <c r="X187" i="1"/>
  <c r="W186" i="1"/>
  <c r="U187" i="1"/>
  <c r="U188" i="1" s="1"/>
  <c r="W181" i="1"/>
  <c r="S188" i="1"/>
  <c r="AB181" i="1"/>
  <c r="AB186" i="1"/>
  <c r="AC187" i="1"/>
  <c r="W187" i="1" l="1"/>
  <c r="W188" i="1" s="1"/>
  <c r="W182" i="1"/>
  <c r="AB187" i="1"/>
  <c r="AB188" i="1" s="1"/>
  <c r="AB182" i="1"/>
  <c r="AC176" i="1" l="1"/>
  <c r="AE181" i="1" l="1"/>
  <c r="AD183" i="1"/>
  <c r="AF30" i="1"/>
  <c r="AE183" i="1"/>
  <c r="AD184" i="1" l="1"/>
  <c r="AD185" i="1" s="1"/>
  <c r="AE185" i="1" l="1"/>
  <c r="AD186" i="1" l="1"/>
  <c r="AE187" i="1"/>
  <c r="AD181" i="1"/>
  <c r="AD187" i="1" l="1"/>
  <c r="AD188" i="1" s="1"/>
  <c r="AD18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7951EC-9F6E-44EC-9C65-6982D51FD5F3}" keepAlive="1" name="Query - Export EOL" description="Verbinding maken met de query Export EOL in de werkmap." type="5" refreshedVersion="8" background="1">
    <dbPr connection="Provider=Microsoft.Mashup.OleDb.1;Data Source=$Workbook$;Location=&quot;Export EOL&quot;;Extended Properties=&quot;&quot;" command="SELECT * FROM [Export EOL]"/>
  </connection>
  <connection id="2" xr16:uid="{FEE629B4-94BE-4628-9441-9CA8E63EF6EB}" keepAlive="1" name="Query - Team/commissie" description="Verbinding maken met de query Team/commissie in de werkmap." type="5" refreshedVersion="0" background="1">
    <dbPr connection="Provider=Microsoft.Mashup.OleDb.1;Data Source=$Workbook$;Location=Team/commissie;Extended Properties=&quot;&quot;" command="SELECT * FROM [Team/commissie]"/>
  </connection>
</connections>
</file>

<file path=xl/sharedStrings.xml><?xml version="1.0" encoding="utf-8"?>
<sst xmlns="http://schemas.openxmlformats.org/spreadsheetml/2006/main" count="1862" uniqueCount="627">
  <si>
    <t>KARATE VLAANDEREN</t>
  </si>
  <si>
    <t>Timing</t>
  </si>
  <si>
    <t>Status uitvoering actie / doelstelling</t>
  </si>
  <si>
    <t>AC</t>
  </si>
  <si>
    <t>Begroting</t>
  </si>
  <si>
    <t>nr</t>
  </si>
  <si>
    <t>Kolom1</t>
  </si>
  <si>
    <t>SD</t>
  </si>
  <si>
    <t>OD</t>
  </si>
  <si>
    <t>Actie</t>
  </si>
  <si>
    <t>Omschrijving</t>
  </si>
  <si>
    <t>Indicator</t>
  </si>
  <si>
    <t>2025</t>
  </si>
  <si>
    <t>2026</t>
  </si>
  <si>
    <t>2027</t>
  </si>
  <si>
    <t>2028</t>
  </si>
  <si>
    <t>20252</t>
  </si>
  <si>
    <t>20263</t>
  </si>
  <si>
    <t>20274</t>
  </si>
  <si>
    <t>20285</t>
  </si>
  <si>
    <t>Ana-lytische code</t>
  </si>
  <si>
    <t>Verantwdlk/ Team KV</t>
  </si>
  <si>
    <t>Commissie</t>
  </si>
  <si>
    <t>Kosten
2025</t>
  </si>
  <si>
    <t>Opbrengsten
2025</t>
  </si>
  <si>
    <t>Kosten
2026</t>
  </si>
  <si>
    <t>Opbrengsten
2026</t>
  </si>
  <si>
    <t>kosten
2027</t>
  </si>
  <si>
    <t>opbrengsten
2027</t>
  </si>
  <si>
    <t>kosten
2028</t>
  </si>
  <si>
    <t>opbrengsten
2028</t>
  </si>
  <si>
    <t>Kolom2</t>
  </si>
  <si>
    <t>Kosten
20256</t>
  </si>
  <si>
    <t>Opbrengsten
20257</t>
  </si>
  <si>
    <t>kosten
20268</t>
  </si>
  <si>
    <t>opbrengsten
20269</t>
  </si>
  <si>
    <t>Opmerkingen bkhd</t>
  </si>
  <si>
    <t>SD001</t>
  </si>
  <si>
    <t>Karate Vlaanderen brengt zowel intern als extern Karate, als één geheel, naar buiten</t>
  </si>
  <si>
    <t>M4</t>
  </si>
  <si>
    <t>Alle commissies</t>
  </si>
  <si>
    <t>OD001</t>
  </si>
  <si>
    <t>Tegen 2028 lanceert Karate Vlaanderen jaarlijks zelf 2 campagnes én nemen we deel aan min. 3 bestaande en/of nieuwe initiatieven</t>
  </si>
  <si>
    <t># Campagnes</t>
  </si>
  <si>
    <t>A0001</t>
  </si>
  <si>
    <t>Inspelen op bestaande initiatieven én de aanwezigheid verhogen van Karate in het (sport)landschap</t>
  </si>
  <si>
    <t>X</t>
  </si>
  <si>
    <t>S1D01A01</t>
  </si>
  <si>
    <t>Kara</t>
  </si>
  <si>
    <t>Communicatie</t>
  </si>
  <si>
    <t>A0002</t>
  </si>
  <si>
    <t>Inzetten op de beleving en de waarden die Karate te bieden heeft</t>
  </si>
  <si>
    <t>S1D01A02</t>
  </si>
  <si>
    <t>A0003</t>
  </si>
  <si>
    <t>Creëren van een promotiebudget voor werkgroepen en commissies</t>
  </si>
  <si>
    <t>S1D01A03</t>
  </si>
  <si>
    <t>A0004</t>
  </si>
  <si>
    <t>(pro)Actief promoten van alle activiteiten op de website én de sociale mediakanalen</t>
  </si>
  <si>
    <t>S1D01A04</t>
  </si>
  <si>
    <t>OD002</t>
  </si>
  <si>
    <t>Tegen 2028 biedt Karate Vlaanderen voldoende activiteiten op recreatief niveau voor iedereen over alle stijlen heen</t>
  </si>
  <si>
    <t># Activiteiten</t>
  </si>
  <si>
    <t>Lieven</t>
  </si>
  <si>
    <t>A0005</t>
  </si>
  <si>
    <t>Opmaken van een overzicht van alle bestaande karate activiteiten in het (sport)landschap</t>
  </si>
  <si>
    <t>x</t>
  </si>
  <si>
    <t>S1D02A05</t>
  </si>
  <si>
    <t>A0006</t>
  </si>
  <si>
    <t>Financieel, logistiek en administratief ondersteunen van klein- en grootschalige evenementen en activiteiten georganiseerd (door clubs)</t>
  </si>
  <si>
    <t>Nog op te maken. Vooral sportieve events, geen BBQs, Via Twizzit.</t>
  </si>
  <si>
    <t>S1D02A06</t>
  </si>
  <si>
    <t>A0007</t>
  </si>
  <si>
    <t>Financieel, logistiek en administratief ondersteunen van de provinciale comités voor het organiseren van recreatieve activiteiten</t>
  </si>
  <si>
    <t>+ S4D14A67 = 14k</t>
  </si>
  <si>
    <t>S1D02A07</t>
  </si>
  <si>
    <t>Provincies</t>
  </si>
  <si>
    <t>OD003</t>
  </si>
  <si>
    <t xml:space="preserve">Tegen 2026 heeft Karate Vlaanderen een duurzaam netwerk opgebouwd </t>
  </si>
  <si>
    <t># Partnerships</t>
  </si>
  <si>
    <t>Brand</t>
  </si>
  <si>
    <t>A0008</t>
  </si>
  <si>
    <t>Uitbouwen van een duurzaam netwerk met sportorganisaties</t>
  </si>
  <si>
    <t>Sportsector</t>
  </si>
  <si>
    <t>S1D03A08</t>
  </si>
  <si>
    <t>A0009</t>
  </si>
  <si>
    <t>Uitbouwen van een duurzaam netwerk met bedrijven en instanties</t>
  </si>
  <si>
    <t xml:space="preserve">Intentieverklaring richting sponsoring. </t>
  </si>
  <si>
    <t>S1D03A09</t>
  </si>
  <si>
    <t>A0010</t>
  </si>
  <si>
    <t>Uitbouwen van een duurzaam netwerk met de pers</t>
  </si>
  <si>
    <t>Uitnodigen BK, perslijst updaten</t>
  </si>
  <si>
    <t>S1D03A10</t>
  </si>
  <si>
    <t>A0011</t>
  </si>
  <si>
    <t>Uitbouwen van een duurzaam netwerk met Netwerk Lokaal Sportbeleid ( stedelijke- of gemeentelijke diensten)</t>
  </si>
  <si>
    <t xml:space="preserve">MOEV dag? </t>
  </si>
  <si>
    <t>S1D03A11</t>
  </si>
  <si>
    <t>OD004</t>
  </si>
  <si>
    <t>Tegen 2026 heeft Karate Vlaanderen de interne (samen)werking geoptimaliseerd</t>
  </si>
  <si>
    <t># Evaluatie</t>
  </si>
  <si>
    <t>A0012</t>
  </si>
  <si>
    <t>(Samen)werking optimaliseren door rollen en verantwoordelijkheden toe te lichten én de communicatielijnen te vereenvoudigen</t>
  </si>
  <si>
    <t>Taakverdeling</t>
  </si>
  <si>
    <t>Jun</t>
  </si>
  <si>
    <t>S1D04A12</t>
  </si>
  <si>
    <t>A0013</t>
  </si>
  <si>
    <t>(Samen)werking optimaliseren door het potentieel van de beschikbare applicaties binnen de organisatie optimaal te benutten</t>
  </si>
  <si>
    <t>Continu</t>
  </si>
  <si>
    <t>S1D04A13</t>
  </si>
  <si>
    <t>A0014</t>
  </si>
  <si>
    <t xml:space="preserve">(Samen)werking optimaliseren door verbinding en beleving te creëren </t>
  </si>
  <si>
    <t>S1D04A14</t>
  </si>
  <si>
    <t>SD002</t>
  </si>
  <si>
    <t>Karate Vlaanderen biedt karatebeoefening aan in al zijn diversiteit voor iedereen</t>
  </si>
  <si>
    <t>OD005</t>
  </si>
  <si>
    <t>Tegen 2028 heeft Karate Vlaanderen het kansgroepenproject uitgerold</t>
  </si>
  <si>
    <t># Subdisidieaanvraag</t>
  </si>
  <si>
    <t>A0015</t>
  </si>
  <si>
    <t>Analyseren van de behoeften binnen onze sportclubs en de noden van personen uit kansengroepen</t>
  </si>
  <si>
    <t>Afgeschaft</t>
  </si>
  <si>
    <t>S2D05A15</t>
  </si>
  <si>
    <t>A0016</t>
  </si>
  <si>
    <t xml:space="preserve">Uitbouwen van een duurzaam netwerk met Demos - voor participatie &amp; democratie </t>
  </si>
  <si>
    <t>S2D05A16</t>
  </si>
  <si>
    <t>A0017</t>
  </si>
  <si>
    <t>Uitwerken en indienen van een projectplan</t>
  </si>
  <si>
    <t>S2D05A17</t>
  </si>
  <si>
    <t>A0018</t>
  </si>
  <si>
    <t>Realiseren van het projectplan</t>
  </si>
  <si>
    <t>S2D05A18</t>
  </si>
  <si>
    <t>OD006</t>
  </si>
  <si>
    <t>Karate Vlaanderen ondersteunt haar sportclubs om een kwalitatieve jeugdsportwerking te realiseren</t>
  </si>
  <si>
    <t>Jeugd</t>
  </si>
  <si>
    <t>A0019</t>
  </si>
  <si>
    <t>Analyseren, sensibiliseren en evalueren van de behoeften en de noden bij onze sportclubs, waarbij het aantal deelnemende clubs ( aan de beleidsfocus JeugdSport - Kids Karate Fonds ) jaarlijks stijgt met min. 10%</t>
  </si>
  <si>
    <t>S2D06A19</t>
  </si>
  <si>
    <t>A0020</t>
  </si>
  <si>
    <t>Toekennen van de KKF-subsidies aan de deelnemende clubs die voldoen aan de voorwaarden</t>
  </si>
  <si>
    <t>S2D06A20</t>
  </si>
  <si>
    <t>OD007</t>
  </si>
  <si>
    <t>Tegen 2028 heeft Karate Vlaanderen een actieve G-werking</t>
  </si>
  <si>
    <t>Timothy</t>
  </si>
  <si>
    <t>G-Karate</t>
  </si>
  <si>
    <t>A0021</t>
  </si>
  <si>
    <t>Uitwerken van een beleidsnota G-werking</t>
  </si>
  <si>
    <t>S2D07A21</t>
  </si>
  <si>
    <t>A0022</t>
  </si>
  <si>
    <t>Organiseren van introductiemomenten G-karate</t>
  </si>
  <si>
    <t>ja</t>
  </si>
  <si>
    <t>S2D07A22</t>
  </si>
  <si>
    <t>A0023</t>
  </si>
  <si>
    <t>Organiseren van G-karate initiatieven (stages, wedstrijden, samenkomsten)</t>
  </si>
  <si>
    <t>S2D07A23</t>
  </si>
  <si>
    <t>A0024</t>
  </si>
  <si>
    <t>Logistiek en administratief ondersteunen van G-karate wedstrijden</t>
  </si>
  <si>
    <t>S2D07A24</t>
  </si>
  <si>
    <t>A0025</t>
  </si>
  <si>
    <t>Organiseren van Karate Vlaanderen wedstrijden</t>
  </si>
  <si>
    <t>S2D07A25</t>
  </si>
  <si>
    <t>A0026</t>
  </si>
  <si>
    <t>Uitwerken van een selectiereglement Para-Karate</t>
  </si>
  <si>
    <t>S2D07A26</t>
  </si>
  <si>
    <t>A0027</t>
  </si>
  <si>
    <t>Organiseren van opleidingen voor G-trainers</t>
  </si>
  <si>
    <t>S2D07A27</t>
  </si>
  <si>
    <t>A0028</t>
  </si>
  <si>
    <t>Organiseren van opleidingen voor G-scheidsrechters</t>
  </si>
  <si>
    <t>S2D07A28</t>
  </si>
  <si>
    <t>OD008</t>
  </si>
  <si>
    <t xml:space="preserve">Karate Vlaanderen ondersteunt en stimuleert de karate-beleving bij jongeren </t>
  </si>
  <si>
    <t>A0029</t>
  </si>
  <si>
    <t>Uitbouwen van een duurzame werking binnen de jeugdcommissie</t>
  </si>
  <si>
    <t>S2D08A29</t>
  </si>
  <si>
    <t>A0030</t>
  </si>
  <si>
    <t>Uitwerken en organiseren van een trainingsmoment voor kinderen én jongvolwassenen, Kids Karate Dag</t>
  </si>
  <si>
    <t>S2D08A30</t>
  </si>
  <si>
    <t>A0031</t>
  </si>
  <si>
    <t>Aanleveren van nieuwe Spel- en Oefenideeën om lesgevers doelgericht te blijven inspireren, waarbij wij min. 25 extra oefeningen per jaar toevoegen</t>
  </si>
  <si>
    <t>S2D08A31</t>
  </si>
  <si>
    <t>A0032</t>
  </si>
  <si>
    <t>Analyseren én evalueren van de mogelijkheden om karate aan te bieden op school en/of als onderdeel van georganiseerde sportkampen door stedelijke of gemeentelijke sportdiensten ~Start2Karate op school project</t>
  </si>
  <si>
    <t>S2D08A32</t>
  </si>
  <si>
    <t>A0033</t>
  </si>
  <si>
    <t>Uitwerken van het Start2Karate op school project</t>
  </si>
  <si>
    <t>S2D08A33</t>
  </si>
  <si>
    <t>OD009</t>
  </si>
  <si>
    <t>Tegen 2028 heeft Karate Vlaanderen een sportmodel om elke karateka een kwalitatieve sportervaring te kunnen bieden</t>
  </si>
  <si>
    <t>A0034</t>
  </si>
  <si>
    <t>Ontwikkelen van een sportmodel voor karate</t>
  </si>
  <si>
    <t>S2D09A34</t>
  </si>
  <si>
    <t>A0035</t>
  </si>
  <si>
    <t>Uitwerken van een sportmodel voor karate</t>
  </si>
  <si>
    <t>S2D09A35</t>
  </si>
  <si>
    <t>SD003</t>
  </si>
  <si>
    <t>Karate Vlaanderen zet volop in op het ondersteunen en begeleiden van haar clubs</t>
  </si>
  <si>
    <t>OD0010</t>
  </si>
  <si>
    <t>Karate Vlaanderen biedt een breed scala aan diensten om de dagelijkse werking en groei van haar sportclubs te ondersteunen</t>
  </si>
  <si>
    <t># Vormingen
# Tickets</t>
  </si>
  <si>
    <t>A0036</t>
  </si>
  <si>
    <t>Organiseren van min. 1 laagdrempelige vorming per trimester om de clubs te ondersteunen op pedagogisch en/of administratief vlak</t>
  </si>
  <si>
    <t>S3D10A36</t>
  </si>
  <si>
    <t>A0037</t>
  </si>
  <si>
    <t>Onze sportclubs kunnen rekenen op onze dienstverlening door middel van o.a. behoefteanalyse, communicatie, ondersteuning, digitale tools, financiële hulp, evaluatie en promotie.</t>
  </si>
  <si>
    <t>S3D10A37</t>
  </si>
  <si>
    <t>OD0011</t>
  </si>
  <si>
    <t>Karate Vlaanderen stimuleert jaarlijks onze clubtrainers in het behalen van een VTS diploma door het aanbieden van kwaliteitsvolle sportkaderopleidingen</t>
  </si>
  <si>
    <t># VTS Diploma's</t>
  </si>
  <si>
    <t>SKO</t>
  </si>
  <si>
    <t>A0038</t>
  </si>
  <si>
    <t>Toekennen van een financiële incentive bij het behalen van een VTS-diploma aan de cursisten</t>
  </si>
  <si>
    <t>S3D11A38</t>
  </si>
  <si>
    <t>A0039</t>
  </si>
  <si>
    <t>Ontwikkelen van e-learning pakketten</t>
  </si>
  <si>
    <t>S3D11A39</t>
  </si>
  <si>
    <t>A0040</t>
  </si>
  <si>
    <t>Evalueren en aanpassen van cursusteksten (Trainer B)</t>
  </si>
  <si>
    <t>S3D11A40</t>
  </si>
  <si>
    <t>A0041</t>
  </si>
  <si>
    <t>Docenten begeleiden de cursisten bij de stageopdracht</t>
  </si>
  <si>
    <t>S3D11A41</t>
  </si>
  <si>
    <t>A0042</t>
  </si>
  <si>
    <t>Organiseren van werkvergaderingen voor docenten in functie van planning, evaluatie en coaching</t>
  </si>
  <si>
    <t>S3D11A42</t>
  </si>
  <si>
    <t>SD004</t>
  </si>
  <si>
    <t>OD0012</t>
  </si>
  <si>
    <t>Vergaderingen of bijscholingen in de opdracht van de DSKO</t>
  </si>
  <si>
    <t>S3D11B42</t>
  </si>
  <si>
    <t>A0043</t>
  </si>
  <si>
    <t>Docenten volgen bijscholingen in het kader van hun opdracht</t>
  </si>
  <si>
    <t>S3D11A43</t>
  </si>
  <si>
    <t>A0044</t>
  </si>
  <si>
    <t xml:space="preserve">Ter beschikking stellen van didactisch lesgeefmateriaal aan docenten </t>
  </si>
  <si>
    <t>S3D11A44</t>
  </si>
  <si>
    <t>A0045</t>
  </si>
  <si>
    <t>Analyseren van de behoeften, de noden en de slaagkansen m.b.t. de organisatie van een VTS opleiding 'VTS Trainer A'</t>
  </si>
  <si>
    <t>S3D11A45</t>
  </si>
  <si>
    <t>A0046</t>
  </si>
  <si>
    <t>Analyseren van de behoeften, de noden en de slaagkansen m.b.t. de organisatie van een VTS opleiding 'VTS Lesgever'</t>
  </si>
  <si>
    <t>S3D11A46</t>
  </si>
  <si>
    <t>A0047</t>
  </si>
  <si>
    <t>Uitwerken visietekst voor de opleiding VTS Trainer A en Lesgever</t>
  </si>
  <si>
    <t>S3D11A47</t>
  </si>
  <si>
    <t>A0048</t>
  </si>
  <si>
    <t>Uitwerken van een valorisatietraject voor alle lesgevers</t>
  </si>
  <si>
    <t>S3D11A48</t>
  </si>
  <si>
    <t>DO0012</t>
  </si>
  <si>
    <t xml:space="preserve">Karate Vlaanderen garandeert dat elke karateka kwaliteitsvolle instructietrainingen kan volgen om te kunnen deelnemen aan examens </t>
  </si>
  <si>
    <t># DAN graden</t>
  </si>
  <si>
    <t>A0049</t>
  </si>
  <si>
    <t>Financieel, logistiek en administratief ondersteunen van de organisatie en verwerking van instructie en graduatie voor alle karate stijlen</t>
  </si>
  <si>
    <t>Subsidiereglement leerscholen</t>
  </si>
  <si>
    <t>S3D12A49</t>
  </si>
  <si>
    <t>OD0013</t>
  </si>
  <si>
    <t>Karate Vlaanderen zet in op een veilig sportklimaat voor iedereen</t>
  </si>
  <si>
    <t># Club API's
# Vormingen</t>
  </si>
  <si>
    <t>Veilig Sporten</t>
  </si>
  <si>
    <t>A0050</t>
  </si>
  <si>
    <t>Verbeteren van de veiligheid binnen de sportfederatie door middel van een gedetailleerde risicoanalyse en het verkennen van preventieve maatregelen</t>
  </si>
  <si>
    <t>S3D13A50</t>
  </si>
  <si>
    <t>A0051</t>
  </si>
  <si>
    <r>
      <rPr>
        <sz val="10"/>
        <color rgb="FF000000"/>
        <rFont val="Poppins"/>
      </rPr>
      <t>Organiseren van opleidingen over Veilig Sporten</t>
    </r>
    <r>
      <rPr>
        <sz val="10"/>
        <color rgb="FFFF0000"/>
        <rFont val="Poppins"/>
      </rPr>
      <t xml:space="preserve"> </t>
    </r>
  </si>
  <si>
    <t>S3D13A51</t>
  </si>
  <si>
    <t>A0052</t>
  </si>
  <si>
    <t>Vernieuwen van een handelingsprotocol voor het omgaan met meldingen of incidenten van Grensoverschrijdend Gedrag</t>
  </si>
  <si>
    <t>S3D13A52</t>
  </si>
  <si>
    <t>A0053</t>
  </si>
  <si>
    <t>Organiseren van Club API opleidingen waarbij wij streven naar 80% van de aangesloten clubs met club API</t>
  </si>
  <si>
    <t>S3D13A53</t>
  </si>
  <si>
    <t>A0054</t>
  </si>
  <si>
    <t>Evalueren van het bereikte aantal club API's én bijsturen waar nodig</t>
  </si>
  <si>
    <t>S3D13A54</t>
  </si>
  <si>
    <t>A0055</t>
  </si>
  <si>
    <t>Ondersteunen van clubs in het implementeren én communiceren van de  gedragscodes naar hun leden</t>
  </si>
  <si>
    <t>S3D13A55</t>
  </si>
  <si>
    <t>A0056</t>
  </si>
  <si>
    <t xml:space="preserve">Versterken van sportclubondersteuning op het gebied van integriteit en sensibilisering: inclusie in de club </t>
  </si>
  <si>
    <t>S3D13A56</t>
  </si>
  <si>
    <t>A0057</t>
  </si>
  <si>
    <t>Versterken van sportclubondersteuning op het gebied van integriteit en sensibilisering: financiële drempels</t>
  </si>
  <si>
    <t>S3D13A57</t>
  </si>
  <si>
    <t>A0058</t>
  </si>
  <si>
    <t>Versterken van sportclubondersteuning op het gebied van integriteit en vorming: 2 maal per jaar organiseren ontmoetingsmoment club API's</t>
  </si>
  <si>
    <t>S3D13A58</t>
  </si>
  <si>
    <t>A0059</t>
  </si>
  <si>
    <t>Versterken van sportclubondersteuning op het gebied van integriteit en preventie: pestvrij sporten</t>
  </si>
  <si>
    <t>S3D13A59</t>
  </si>
  <si>
    <t>Karate Vlaanderen zorgt voor een kwalitatief competitieaanbod met aandacht voor de ontwikkeling van elk individu</t>
  </si>
  <si>
    <t>Beide competities</t>
  </si>
  <si>
    <t>OD0014</t>
  </si>
  <si>
    <t>Karate Vlaanderen organiseert en ondersteunt jaarlijks de wedstrijdorganisatie op alle niveaus</t>
  </si>
  <si>
    <t>Ja / Nee</t>
  </si>
  <si>
    <t>DO0014</t>
  </si>
  <si>
    <t>A0061</t>
  </si>
  <si>
    <t xml:space="preserve">Organiseren van het Vlaams Ippon karate kampioenschap </t>
  </si>
  <si>
    <t>Feb</t>
  </si>
  <si>
    <t>S4D14A61</t>
  </si>
  <si>
    <t>Ippon</t>
  </si>
  <si>
    <t>A0062</t>
  </si>
  <si>
    <t xml:space="preserve">Organiseren van het Vlaams WKF karate kampioenschap </t>
  </si>
  <si>
    <t>S4D14A62</t>
  </si>
  <si>
    <t>WKF</t>
  </si>
  <si>
    <t>A0063</t>
  </si>
  <si>
    <t xml:space="preserve">Organiseren van het Belgisch WKF Karate kampioenschap </t>
  </si>
  <si>
    <t>S4D14A63</t>
  </si>
  <si>
    <t>A0064</t>
  </si>
  <si>
    <t>Organiseren van opleidingen per semester voor wedstrijdorganisatie te ondersteunen op pedagogisch en/of administratief vlak - WKF (bv. timekeepers, organiserende clubs... )</t>
  </si>
  <si>
    <t>S4D14A64</t>
  </si>
  <si>
    <t>A0065</t>
  </si>
  <si>
    <t xml:space="preserve">Ter beschikking stellen &amp; onderhouden van wedstrijdmateriaal aan alle clubs </t>
  </si>
  <si>
    <t>S4D14A65</t>
  </si>
  <si>
    <t>A0066</t>
  </si>
  <si>
    <t>Ter beschikking stellen &amp; onderhouden van wedstrijdvloeren aan alle clubs</t>
  </si>
  <si>
    <t>S4D14A66</t>
  </si>
  <si>
    <t>A0067</t>
  </si>
  <si>
    <t>Financieel, logistiek en administratief ondersteunen van provinciale kampioenschappen en competitieve activiteiten</t>
  </si>
  <si>
    <t>S4D14A67</t>
  </si>
  <si>
    <t>OD0015</t>
  </si>
  <si>
    <t>Karate Vlaanderen streeft naar een sportieve wedstrijdbeleving voor elke karateka om de sportieve successen (van de toekomst) voor te bereiden én te verzekeren</t>
  </si>
  <si>
    <t>A0068</t>
  </si>
  <si>
    <t>Uitbouwen van een duurzame werking binnen het competitielandschap</t>
  </si>
  <si>
    <t>S4D15A68</t>
  </si>
  <si>
    <t>A0069</t>
  </si>
  <si>
    <t>Organiseren van elitetrainingen Ippon</t>
  </si>
  <si>
    <t>S4D15A69</t>
  </si>
  <si>
    <t>A0070</t>
  </si>
  <si>
    <t>Organiseren van competitietrainingen Ippon</t>
  </si>
  <si>
    <t>S4D15A70</t>
  </si>
  <si>
    <t>A0071</t>
  </si>
  <si>
    <t>Talentdetectie Ippon ( Scouting ) om karateka's met potentieel te erkennen, hun ambitie af te toetsen en verder vorm te geven</t>
  </si>
  <si>
    <t>S4D15A71</t>
  </si>
  <si>
    <t>A0072</t>
  </si>
  <si>
    <t>Deelname aan internationale wedstrijden Ippon</t>
  </si>
  <si>
    <t>S4D15A72</t>
  </si>
  <si>
    <t>A0073</t>
  </si>
  <si>
    <t>Deelname aan Europese én Wereldkampioenschappen Ippon</t>
  </si>
  <si>
    <t>S4D15A73</t>
  </si>
  <si>
    <t>A0074</t>
  </si>
  <si>
    <t>S4D15A74</t>
  </si>
  <si>
    <t>A0075</t>
  </si>
  <si>
    <t xml:space="preserve">Elite trainers behalen een VTS opleiding 'VTS Trainer B' </t>
  </si>
  <si>
    <t>S4D15A75</t>
  </si>
  <si>
    <t>A0076</t>
  </si>
  <si>
    <t>Talentdetectie WKF ( Scouting ) om karateka's met potentieel te erkennen, hun ambitie af te toetsen en verder vorm te geven</t>
  </si>
  <si>
    <t>S4D15A76</t>
  </si>
  <si>
    <t>A0077</t>
  </si>
  <si>
    <t>Organiseren van elite stage WKF</t>
  </si>
  <si>
    <t>S4D15A77</t>
  </si>
  <si>
    <t>A0078</t>
  </si>
  <si>
    <t>Deelname aan Internationale wedstrijden WKF</t>
  </si>
  <si>
    <t>S4D15A78</t>
  </si>
  <si>
    <t>A0079</t>
  </si>
  <si>
    <t xml:space="preserve">Ondersteunen van de coaches in het behalen van hun brevet - WKF </t>
  </si>
  <si>
    <t>S4D15A79</t>
  </si>
  <si>
    <t>A0080</t>
  </si>
  <si>
    <t>S4D15A80</t>
  </si>
  <si>
    <t>A0081</t>
  </si>
  <si>
    <t>Voorzien van kledij om de elite 'Karate Vlaanderen' een professionele uitstraling te geven</t>
  </si>
  <si>
    <t>S4D15A81</t>
  </si>
  <si>
    <t>OD0016</t>
  </si>
  <si>
    <t>Karate Vlaanderen bewerkstelligt een kwalitatieve scheidsrechterwerking</t>
  </si>
  <si>
    <t>A0082</t>
  </si>
  <si>
    <t>Aanleveren van een scheidsrechtersteam en schrijvers voor het Vlaams kampioenschap Ippon</t>
  </si>
  <si>
    <t>S4D16A82</t>
  </si>
  <si>
    <t>A0083</t>
  </si>
  <si>
    <t>Aanleveren van een scheidsrechterteam voor internationale wedstrijden Ippon</t>
  </si>
  <si>
    <t>S4D16A83</t>
  </si>
  <si>
    <t>A0084</t>
  </si>
  <si>
    <t>Aanleveren van een scheidsrechterteam voor Europese én Wereldkampioenschappen Ippon</t>
  </si>
  <si>
    <t>S4D16A84</t>
  </si>
  <si>
    <t>A0085</t>
  </si>
  <si>
    <t>Voorzien van een doorlopend leertraject waarbij scheidsrechters Ippon ondersteund worden in hun ontwikkeling</t>
  </si>
  <si>
    <t>S4D16A85</t>
  </si>
  <si>
    <t>A0086</t>
  </si>
  <si>
    <t xml:space="preserve">Deelname aan een internationale scheidsrechtercursus Ippon </t>
  </si>
  <si>
    <t>S4D16A86</t>
  </si>
  <si>
    <t>A0087</t>
  </si>
  <si>
    <t>Aanleveren van een scheidsrechtersteam voor het Vlaams kampioenschap WKF</t>
  </si>
  <si>
    <t>S4D16A87</t>
  </si>
  <si>
    <t>A0088</t>
  </si>
  <si>
    <t>Aanleveren van een scheidsrechtersteam voor het Belgisch kampioenschap WKF</t>
  </si>
  <si>
    <t>S4D16A88</t>
  </si>
  <si>
    <t>A0089</t>
  </si>
  <si>
    <t>Aanleveren van een scheidsrechterteam voor internationale wedstrijden en kampioenschappen WKF, waarbij er 20 procent afgevaardigd worden</t>
  </si>
  <si>
    <t>S4D16A89</t>
  </si>
  <si>
    <t>A0090</t>
  </si>
  <si>
    <t>Voorzien van een doorlopend leertraject waarbij scheidsrechters WKF ondersteund worden in hun ontwikkeling</t>
  </si>
  <si>
    <t>S4D16A90</t>
  </si>
  <si>
    <t>A0091</t>
  </si>
  <si>
    <t>Deelname aan internationale scheidsrechtercursus WKF, waar bij we eind 2028 beschikken over 3 EKF scheidsrechters WKF</t>
  </si>
  <si>
    <t>S4D16A91</t>
  </si>
  <si>
    <t>A0092</t>
  </si>
  <si>
    <t>Wedstrijdbegeleiding: verlagen van de kosten voor het organiseren van wedstrijden voor de clubs</t>
  </si>
  <si>
    <t>S4D16A92</t>
  </si>
  <si>
    <t>Saldo basiswerking</t>
  </si>
  <si>
    <t>DM001</t>
  </si>
  <si>
    <t>Financieel, logistiek en administratief ondersteunen van het bestuursorgaan, de commissies en de werkgroepen</t>
  </si>
  <si>
    <t>IT001</t>
  </si>
  <si>
    <t>Commissies, Werkgroepen en BKF</t>
  </si>
  <si>
    <t>Ondersteuning en afvaardiging nationale koepel BKF</t>
  </si>
  <si>
    <t>D1T01A01</t>
  </si>
  <si>
    <t>Werkingsbudget Sporttechnische Commissie</t>
  </si>
  <si>
    <t>D1T01B01</t>
  </si>
  <si>
    <t>Werkingsbudget Communicatiewerkgroep</t>
  </si>
  <si>
    <t>D1T01A02</t>
  </si>
  <si>
    <t>Werkingsbudget commissie G-Karate</t>
  </si>
  <si>
    <t>D1T01A03</t>
  </si>
  <si>
    <t>Werkingsbudget  commissie Veilig Sporten</t>
  </si>
  <si>
    <t>D1T01A04</t>
  </si>
  <si>
    <t>Werkingsbudget IPPON competitiecommissie</t>
  </si>
  <si>
    <t>D1T01A05</t>
  </si>
  <si>
    <t>Werkingsbudget WKF competitiecommissie</t>
  </si>
  <si>
    <t>D1T01A06</t>
  </si>
  <si>
    <t>Werkingsbudget Jeugdcommissie</t>
  </si>
  <si>
    <t>D1T01A07</t>
  </si>
  <si>
    <t>Werkingsbudget Juridische en Tuchtcommissie</t>
  </si>
  <si>
    <t>D1T01A08</t>
  </si>
  <si>
    <t>Werkingsbudget Homologatiecommissie</t>
  </si>
  <si>
    <t>D1T01A09</t>
  </si>
  <si>
    <t>IT002</t>
  </si>
  <si>
    <t>Bestuursorgaan</t>
  </si>
  <si>
    <t>Algemene Vergadering</t>
  </si>
  <si>
    <t>D1T02A10</t>
  </si>
  <si>
    <t>Werkingsbudget Bestuursorgaan</t>
  </si>
  <si>
    <t>D1T02A11</t>
  </si>
  <si>
    <t>DM002</t>
  </si>
  <si>
    <t>Financieel, logistiek en administratief ondersteunen van de federatie en clubs en personeelswerking</t>
  </si>
  <si>
    <t>IT003</t>
  </si>
  <si>
    <t>Verzekeringen</t>
  </si>
  <si>
    <t>Repatriëringsverzekering</t>
  </si>
  <si>
    <t>D2T03A12</t>
  </si>
  <si>
    <t>Annulatieverzekering</t>
  </si>
  <si>
    <t>D2T03A13</t>
  </si>
  <si>
    <t>Rechtsbijstandsverzekering</t>
  </si>
  <si>
    <t>D2T03A14</t>
  </si>
  <si>
    <t>Decretale verzekering</t>
  </si>
  <si>
    <t>D2T03A15</t>
  </si>
  <si>
    <t>DM003</t>
  </si>
  <si>
    <t>IT004</t>
  </si>
  <si>
    <t>Verzekering personeel</t>
  </si>
  <si>
    <t>D2T03B15</t>
  </si>
  <si>
    <t>Verzekering bestuur</t>
  </si>
  <si>
    <t>D2T03A16</t>
  </si>
  <si>
    <t>Ledenprogramma</t>
  </si>
  <si>
    <t>Licentie</t>
  </si>
  <si>
    <t>D2T04A17</t>
  </si>
  <si>
    <t>Module</t>
  </si>
  <si>
    <t>D2T04A18</t>
  </si>
  <si>
    <t>IT005</t>
  </si>
  <si>
    <t>Dienstverlening</t>
  </si>
  <si>
    <t>Vergunningsboekjes en postzegels</t>
  </si>
  <si>
    <t>D2T05A19</t>
  </si>
  <si>
    <t xml:space="preserve">Applicaties ( freshdesk, kontentino, website, telenet, com-one ... ) </t>
  </si>
  <si>
    <t>D2T05A20</t>
  </si>
  <si>
    <t>Bureelmateriaal, technologisch materiaal en overige</t>
  </si>
  <si>
    <t>D2T05A21</t>
  </si>
  <si>
    <t>IT006</t>
  </si>
  <si>
    <t>Personeel</t>
  </si>
  <si>
    <t>Intern personeel</t>
  </si>
  <si>
    <t>D2T06A22</t>
  </si>
  <si>
    <t>Extern personeel</t>
  </si>
  <si>
    <t>D2T06A23</t>
  </si>
  <si>
    <t>IT007</t>
  </si>
  <si>
    <t>Kantoorruimte</t>
  </si>
  <si>
    <t>D2T07A24</t>
  </si>
  <si>
    <t>IT008</t>
  </si>
  <si>
    <t xml:space="preserve">Andere uitgaven </t>
  </si>
  <si>
    <t>D2T08A25</t>
  </si>
  <si>
    <t>Lidgelden</t>
  </si>
  <si>
    <t>D2T08B25</t>
  </si>
  <si>
    <t>Boekhouding</t>
  </si>
  <si>
    <t>D2T08C25</t>
  </si>
  <si>
    <t>Afschrijvingen</t>
  </si>
  <si>
    <t>D2T08D25</t>
  </si>
  <si>
    <t>Sociaal Secretariaat</t>
  </si>
  <si>
    <t>D2T08E25</t>
  </si>
  <si>
    <t>Extralegale kosten</t>
  </si>
  <si>
    <t>D2T08F25</t>
  </si>
  <si>
    <t>Andere opbrengsten</t>
  </si>
  <si>
    <t>IT009</t>
  </si>
  <si>
    <t>Vergunningsbijdrage en lidgelden</t>
  </si>
  <si>
    <t>D3T09A26</t>
  </si>
  <si>
    <t>Eigen middelen</t>
  </si>
  <si>
    <t>IT010</t>
  </si>
  <si>
    <t>Subsidies</t>
  </si>
  <si>
    <t>Decreet GS: algemene werkingssubsidie</t>
  </si>
  <si>
    <t>D3T10A27</t>
  </si>
  <si>
    <t>Subsidies SV</t>
  </si>
  <si>
    <t>VIA middelen</t>
  </si>
  <si>
    <t>D3T10A28</t>
  </si>
  <si>
    <t>Analytisch leeg</t>
  </si>
  <si>
    <t>Resultaat</t>
  </si>
  <si>
    <t>UIT</t>
  </si>
  <si>
    <t>IN</t>
  </si>
  <si>
    <t>OK</t>
  </si>
  <si>
    <t>BW</t>
  </si>
  <si>
    <t>Kosten BW</t>
  </si>
  <si>
    <t>Subsidies BW</t>
  </si>
  <si>
    <t>Lopend</t>
  </si>
  <si>
    <t>Saldo BW</t>
  </si>
  <si>
    <t>NOK</t>
  </si>
  <si>
    <t>JGD</t>
  </si>
  <si>
    <t>Kosten BF JGD</t>
  </si>
  <si>
    <t>Subsidies BF JGD</t>
  </si>
  <si>
    <t>Saldo BF JGD</t>
  </si>
  <si>
    <t>EM</t>
  </si>
  <si>
    <t>Kosten op EM</t>
  </si>
  <si>
    <t>Inkomsten EM</t>
  </si>
  <si>
    <t>Saldo EM</t>
  </si>
  <si>
    <t>TOT</t>
  </si>
  <si>
    <t>Alle kosten</t>
  </si>
  <si>
    <t>Alle uitgaven</t>
  </si>
  <si>
    <t>Kostenplaats</t>
  </si>
  <si>
    <t>Grootboekrekening</t>
  </si>
  <si>
    <t>GBOmschrijving</t>
  </si>
  <si>
    <t>Bedrag</t>
  </si>
  <si>
    <t>61500000</t>
  </si>
  <si>
    <t>Inschrijvingsgeld cursussen</t>
  </si>
  <si>
    <t>Totaal S3D11A38</t>
  </si>
  <si>
    <t>61040000</t>
  </si>
  <si>
    <t>Huur sportaccommodaties</t>
  </si>
  <si>
    <t>61211000</t>
  </si>
  <si>
    <t>Verplaatsingskosten: sporttechnische mw</t>
  </si>
  <si>
    <t>61470100</t>
  </si>
  <si>
    <t>Vrijwilligers vergoedingen: forf. kostenvergoeding</t>
  </si>
  <si>
    <t>61470200</t>
  </si>
  <si>
    <t>Vrijwilligersvergoeding scheidrechters</t>
  </si>
  <si>
    <t>61151000</t>
  </si>
  <si>
    <t>Aankoop sportmateriaal</t>
  </si>
  <si>
    <t>Totaal S3D11A42</t>
  </si>
  <si>
    <t>61201000</t>
  </si>
  <si>
    <t>Verplaatsingskosten: Administratieve mw</t>
  </si>
  <si>
    <t>Totaal S3D11B42</t>
  </si>
  <si>
    <t>Eindtotaal</t>
  </si>
  <si>
    <t>Jaren (EntryDate)</t>
  </si>
  <si>
    <t>Kwartalen (EntryDate)</t>
  </si>
  <si>
    <t>Maanden (EntryDate)</t>
  </si>
  <si>
    <t>EntryDate</t>
  </si>
  <si>
    <t>Totaal D1T01A06</t>
  </si>
  <si>
    <t>61060000</t>
  </si>
  <si>
    <t>Huur vergader- en leslokalen</t>
  </si>
  <si>
    <t>61992000</t>
  </si>
  <si>
    <t>Receptie- en representatiekosten</t>
  </si>
  <si>
    <t>70200000</t>
  </si>
  <si>
    <t>Inkomgelden toeschouwers kampioenschappen</t>
  </si>
  <si>
    <t>70210000</t>
  </si>
  <si>
    <t>Inschrijvingsgelden deelnemers</t>
  </si>
  <si>
    <t>Totaal S4D14A62</t>
  </si>
  <si>
    <t>61110000</t>
  </si>
  <si>
    <t>Aankoop van bureelbenodigdheden</t>
  </si>
  <si>
    <t>61469000</t>
  </si>
  <si>
    <t>Dienstverlening andere medewerkers</t>
  </si>
  <si>
    <t>61470500</t>
  </si>
  <si>
    <t>Vrijwilligersvergoeding elite trainers</t>
  </si>
  <si>
    <t>Totaal S4D15A74</t>
  </si>
  <si>
    <t>Totaal S4D15A76</t>
  </si>
  <si>
    <t>61611000</t>
  </si>
  <si>
    <t>Verblijfskosten sporttechn mw</t>
  </si>
  <si>
    <t>61231000</t>
  </si>
  <si>
    <t>Verplaatsingskosten: Deelnemers</t>
  </si>
  <si>
    <t>61530000</t>
  </si>
  <si>
    <t>Inschrijvingsgeld internationale wedstri</t>
  </si>
  <si>
    <t>61631000</t>
  </si>
  <si>
    <t>Verblijfskosten: Deelnemers</t>
  </si>
  <si>
    <t>74500000</t>
  </si>
  <si>
    <t>Doorrekening kosten vervoer/verblijf</t>
  </si>
  <si>
    <t>Totaal S4D15A78</t>
  </si>
  <si>
    <t>Totaal S4D15A80</t>
  </si>
  <si>
    <t>61191000</t>
  </si>
  <si>
    <t>Aankopen sportkledij en sportmateriaal</t>
  </si>
  <si>
    <t>Totaal S4D15A81</t>
  </si>
  <si>
    <t>Totaal S4D16A87</t>
  </si>
  <si>
    <t>63710000</t>
  </si>
  <si>
    <t>Besteding en terugneming voorz voor andere risico's en ko</t>
  </si>
  <si>
    <t>Totaal S4D16A89</t>
  </si>
  <si>
    <t>Totaal S4D16A90</t>
  </si>
  <si>
    <t>Totaal S4D16A91</t>
  </si>
  <si>
    <t>Totaal S4D16A92</t>
  </si>
  <si>
    <t>Totaal S2D07A23</t>
  </si>
  <si>
    <t>Reis- en annulatieverzekering</t>
  </si>
  <si>
    <t>Huur andere</t>
  </si>
  <si>
    <t>Aankopen wedstrijdmateriaal</t>
  </si>
  <si>
    <t>Inschrijvingsgeld kampioenschappen</t>
  </si>
  <si>
    <t>61090000</t>
  </si>
  <si>
    <t>61530100</t>
  </si>
  <si>
    <t>61133000</t>
  </si>
  <si>
    <t>Totaal D1T01B01</t>
  </si>
  <si>
    <t>A0060</t>
  </si>
  <si>
    <t>Versterken van sportclubondersteuning op het gebied van integriteit en sensibilisering: positief omstanders gedrag</t>
  </si>
  <si>
    <t>S3D13A60</t>
  </si>
  <si>
    <t>Leerscholen</t>
  </si>
  <si>
    <t>Organiseren van elitetrainingen kumite WKF</t>
  </si>
  <si>
    <r>
      <t xml:space="preserve">Uitrollen </t>
    </r>
    <r>
      <rPr>
        <i/>
        <sz val="10"/>
        <color rgb="FF000000"/>
        <rFont val="Poppins"/>
      </rPr>
      <t>én behouden</t>
    </r>
    <r>
      <rPr>
        <sz val="10"/>
        <color rgb="FF000000"/>
        <rFont val="Poppins"/>
      </rPr>
      <t xml:space="preserve"> van een kata elitwerking WKF</t>
    </r>
  </si>
  <si>
    <t>SD005</t>
  </si>
  <si>
    <t>Karate Vlaanderen neemt deel aan de Beleidsfocus Rationalisatie</t>
  </si>
  <si>
    <t>OD0017</t>
  </si>
  <si>
    <t>Beleidsfocus Rationalisatie via Golf Vlaanderen: Kompas duurzaamheid sport</t>
  </si>
  <si>
    <t>Ratio</t>
  </si>
  <si>
    <t>DO0017</t>
  </si>
  <si>
    <t>A0093</t>
  </si>
  <si>
    <t>S5D17A93</t>
  </si>
  <si>
    <t>SD006</t>
  </si>
  <si>
    <t>OD0018</t>
  </si>
  <si>
    <t>DO0018</t>
  </si>
  <si>
    <t>A0094</t>
  </si>
  <si>
    <t>Karate Vlaanderen neemt deel aan de Beleidsfocus Trainersbeleid</t>
  </si>
  <si>
    <t>Opmaak sportmodel</t>
  </si>
  <si>
    <t>A0095</t>
  </si>
  <si>
    <t>A0096</t>
  </si>
  <si>
    <t>S5D17A94</t>
  </si>
  <si>
    <t>S5D17A95</t>
  </si>
  <si>
    <t>S5D17A96</t>
  </si>
  <si>
    <t>Trainersbeleid</t>
  </si>
  <si>
    <t>Inzet personeel loonkost</t>
  </si>
  <si>
    <t>Ondersteuning BF Trainersbeleid</t>
  </si>
  <si>
    <t>S5D17A97</t>
  </si>
  <si>
    <t>61192000</t>
  </si>
  <si>
    <t>Totaal S4D14A65</t>
  </si>
  <si>
    <t>Status resultatenrekening dd  31/08/2026</t>
  </si>
  <si>
    <t>Kosten verbonden aan de inhoudelijke ontwikkeling</t>
  </si>
  <si>
    <t>Infosessies organiseren</t>
  </si>
  <si>
    <t>A0097</t>
  </si>
  <si>
    <t>A0098</t>
  </si>
  <si>
    <t>A0099</t>
  </si>
  <si>
    <t>S5D17A98</t>
  </si>
  <si>
    <t>S6D18A99</t>
  </si>
  <si>
    <t>Deelname beleidsfocus rationalisatie via Golf Vlaanderen</t>
  </si>
  <si>
    <t>Verplaatsingskosten</t>
  </si>
  <si>
    <t>Digitale communicatie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</si>
</sst>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\ &quot;€&quot;_-;\-* #,##0.00\ &quot;€&quot;_-;_-* &quot;-&quot;??\ &quot;€&quot;_-;_-@_-"/>
    <numFmt numFmtId="165" formatCode="&quot;€&quot;\ #,##0.00"/>
  </numFmts>
  <fonts count="3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Poppins Light"/>
    </font>
    <font>
      <sz val="10"/>
      <color rgb="FF000000"/>
      <name val="Poppins Light"/>
    </font>
    <font>
      <strike/>
      <sz val="10"/>
      <color rgb="FFFF0000"/>
      <name val="Poppins Light"/>
    </font>
    <font>
      <b/>
      <sz val="16"/>
      <color theme="0"/>
      <name val="Poppins SemiBold"/>
    </font>
    <font>
      <b/>
      <sz val="20"/>
      <color theme="1"/>
      <name val="Poppins SemiBold"/>
    </font>
    <font>
      <b/>
      <sz val="20"/>
      <color theme="0"/>
      <name val="Poppins SemiBold"/>
    </font>
    <font>
      <b/>
      <sz val="48"/>
      <color theme="0"/>
      <name val="Poppins SemiBold"/>
    </font>
    <font>
      <sz val="10"/>
      <color rgb="FF000000"/>
      <name val="Poppins"/>
    </font>
    <font>
      <sz val="10"/>
      <color theme="1"/>
      <name val="Poppins"/>
    </font>
    <font>
      <sz val="10"/>
      <name val="Poppins"/>
    </font>
    <font>
      <sz val="10"/>
      <color rgb="FFFF0000"/>
      <name val="Poppins"/>
    </font>
    <font>
      <b/>
      <sz val="10"/>
      <color rgb="FFFFFFFF"/>
      <name val="Poppins"/>
    </font>
    <font>
      <b/>
      <sz val="10"/>
      <color theme="0"/>
      <name val="Poppins"/>
    </font>
    <font>
      <b/>
      <sz val="10"/>
      <color rgb="FF000000"/>
      <name val="Poppins"/>
    </font>
    <font>
      <i/>
      <sz val="10"/>
      <color rgb="FF000000"/>
      <name val="Poppins"/>
    </font>
    <font>
      <strike/>
      <sz val="10"/>
      <color rgb="FFFF0000"/>
      <name val="Poppins"/>
    </font>
    <font>
      <sz val="10"/>
      <color rgb="FF00B050"/>
      <name val="Poppins"/>
    </font>
    <font>
      <sz val="10"/>
      <color theme="0"/>
      <name val="Poppins"/>
    </font>
    <font>
      <b/>
      <u val="singleAccounting"/>
      <sz val="10"/>
      <color theme="1"/>
      <name val="Poppins"/>
    </font>
    <font>
      <b/>
      <u val="singleAccounting"/>
      <sz val="10"/>
      <color rgb="FFFF0000"/>
      <name val="Poppins"/>
    </font>
  </fonts>
  <fills count="53">
    <fill>
      <patternFill patternType="none"/>
    </fill>
    <fill>
      <patternFill patternType="gray125"/>
    </fill>
    <fill>
      <patternFill patternType="solid">
        <fgColor rgb="FF006FB7"/>
        <bgColor indexed="64"/>
      </patternFill>
    </fill>
    <fill>
      <patternFill patternType="solid">
        <fgColor rgb="FF39B4E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C6C7"/>
        <bgColor indexed="64"/>
      </patternFill>
    </fill>
    <fill>
      <patternFill patternType="solid">
        <fgColor theme="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10" applyNumberFormat="0" applyAlignment="0" applyProtection="0"/>
    <xf numFmtId="0" fontId="12" fillId="15" borderId="11" applyNumberFormat="0" applyAlignment="0" applyProtection="0"/>
    <xf numFmtId="0" fontId="13" fillId="15" borderId="10" applyNumberFormat="0" applyAlignment="0" applyProtection="0"/>
    <xf numFmtId="0" fontId="14" fillId="0" borderId="12" applyNumberFormat="0" applyFill="0" applyAlignment="0" applyProtection="0"/>
    <xf numFmtId="0" fontId="15" fillId="16" borderId="13" applyNumberFormat="0" applyAlignment="0" applyProtection="0"/>
    <xf numFmtId="0" fontId="16" fillId="0" borderId="0" applyNumberFormat="0" applyFill="0" applyBorder="0" applyAlignment="0" applyProtection="0"/>
    <xf numFmtId="0" fontId="2" fillId="17" borderId="14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15" applyNumberFormat="0" applyFill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18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43" fontId="2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pivotButton="1"/>
    <xf numFmtId="44" fontId="0" fillId="0" borderId="0" xfId="0" applyNumberFormat="1"/>
    <xf numFmtId="0" fontId="0" fillId="0" borderId="0" xfId="0" quotePrefix="1"/>
    <xf numFmtId="0" fontId="19" fillId="0" borderId="0" xfId="0" applyFont="1" applyAlignment="1">
      <alignment vertical="top" wrapText="1"/>
    </xf>
    <xf numFmtId="0" fontId="19" fillId="0" borderId="0" xfId="0" applyFont="1"/>
    <xf numFmtId="0" fontId="21" fillId="0" borderId="0" xfId="0" applyFont="1" applyAlignment="1">
      <alignment vertical="top" wrapText="1"/>
    </xf>
    <xf numFmtId="165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43" fontId="19" fillId="0" borderId="0" xfId="43" applyFont="1" applyAlignment="1">
      <alignment vertical="top" wrapText="1"/>
    </xf>
    <xf numFmtId="165" fontId="19" fillId="0" borderId="0" xfId="0" applyNumberFormat="1" applyFont="1" applyAlignment="1">
      <alignment horizontal="center" vertical="top" wrapText="1"/>
    </xf>
    <xf numFmtId="0" fontId="20" fillId="42" borderId="28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5" fontId="19" fillId="0" borderId="19" xfId="0" applyNumberFormat="1" applyFont="1" applyBorder="1" applyAlignment="1">
      <alignment horizontal="center" vertical="top" wrapText="1"/>
    </xf>
    <xf numFmtId="165" fontId="19" fillId="0" borderId="38" xfId="0" applyNumberFormat="1" applyFont="1" applyBorder="1" applyAlignment="1">
      <alignment horizontal="center" vertical="top" wrapText="1"/>
    </xf>
    <xf numFmtId="165" fontId="19" fillId="0" borderId="32" xfId="0" applyNumberFormat="1" applyFont="1" applyBorder="1" applyAlignment="1">
      <alignment horizontal="center" vertical="top" wrapText="1"/>
    </xf>
    <xf numFmtId="165" fontId="19" fillId="0" borderId="31" xfId="0" applyNumberFormat="1" applyFont="1" applyBorder="1" applyAlignment="1">
      <alignment horizontal="center" vertical="top" wrapText="1"/>
    </xf>
    <xf numFmtId="165" fontId="19" fillId="0" borderId="28" xfId="0" applyNumberFormat="1" applyFont="1" applyBorder="1" applyAlignment="1">
      <alignment horizontal="center" vertical="top" wrapText="1"/>
    </xf>
    <xf numFmtId="0" fontId="20" fillId="10" borderId="28" xfId="0" applyFont="1" applyFill="1" applyBorder="1" applyAlignment="1">
      <alignment horizontal="center" vertical="top" wrapText="1"/>
    </xf>
    <xf numFmtId="0" fontId="19" fillId="44" borderId="28" xfId="0" applyFont="1" applyFill="1" applyBorder="1" applyAlignment="1">
      <alignment horizontal="center" vertical="top" wrapText="1"/>
    </xf>
    <xf numFmtId="0" fontId="19" fillId="0" borderId="33" xfId="0" applyFont="1" applyBorder="1" applyAlignment="1">
      <alignment horizontal="center" vertical="top" wrapText="1"/>
    </xf>
    <xf numFmtId="165" fontId="19" fillId="0" borderId="30" xfId="0" applyNumberFormat="1" applyFont="1" applyBorder="1" applyAlignment="1">
      <alignment horizontal="center" vertical="top" wrapText="1"/>
    </xf>
    <xf numFmtId="165" fontId="19" fillId="0" borderId="17" xfId="0" applyNumberFormat="1" applyFont="1" applyBorder="1" applyAlignment="1">
      <alignment horizontal="center" vertical="top" wrapText="1"/>
    </xf>
    <xf numFmtId="165" fontId="19" fillId="0" borderId="34" xfId="0" applyNumberFormat="1" applyFont="1" applyBorder="1" applyAlignment="1">
      <alignment horizontal="center" vertical="top" wrapText="1"/>
    </xf>
    <xf numFmtId="165" fontId="19" fillId="0" borderId="1" xfId="0" applyNumberFormat="1" applyFont="1" applyBorder="1" applyAlignment="1">
      <alignment horizontal="center" vertical="top" wrapText="1"/>
    </xf>
    <xf numFmtId="165" fontId="19" fillId="47" borderId="30" xfId="0" applyNumberFormat="1" applyFont="1" applyFill="1" applyBorder="1" applyAlignment="1">
      <alignment horizontal="center" vertical="top" wrapText="1"/>
    </xf>
    <xf numFmtId="165" fontId="19" fillId="47" borderId="17" xfId="0" applyNumberFormat="1" applyFont="1" applyFill="1" applyBorder="1" applyAlignment="1">
      <alignment horizontal="center" vertical="top" wrapText="1"/>
    </xf>
    <xf numFmtId="165" fontId="19" fillId="47" borderId="34" xfId="0" applyNumberFormat="1" applyFont="1" applyFill="1" applyBorder="1" applyAlignment="1">
      <alignment horizontal="center" vertical="top" wrapText="1"/>
    </xf>
    <xf numFmtId="165" fontId="19" fillId="47" borderId="28" xfId="0" applyNumberFormat="1" applyFont="1" applyFill="1" applyBorder="1" applyAlignment="1">
      <alignment horizontal="center" vertical="top" wrapText="1"/>
    </xf>
    <xf numFmtId="0" fontId="23" fillId="0" borderId="0" xfId="0" applyFont="1" applyAlignment="1">
      <alignment vertical="center" wrapText="1"/>
    </xf>
    <xf numFmtId="0" fontId="24" fillId="44" borderId="1" xfId="0" applyFont="1" applyFill="1" applyBorder="1" applyAlignment="1">
      <alignment horizontal="center" vertical="center" wrapText="1"/>
    </xf>
    <xf numFmtId="165" fontId="24" fillId="44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top"/>
    </xf>
    <xf numFmtId="0" fontId="27" fillId="0" borderId="0" xfId="0" applyFont="1" applyAlignment="1">
      <alignment vertical="top" wrapText="1"/>
    </xf>
    <xf numFmtId="0" fontId="28" fillId="4" borderId="1" xfId="0" applyFont="1" applyFill="1" applyBorder="1" applyAlignment="1">
      <alignment vertical="top" wrapText="1"/>
    </xf>
    <xf numFmtId="0" fontId="28" fillId="4" borderId="1" xfId="0" applyFont="1" applyFill="1" applyBorder="1" applyAlignment="1">
      <alignment vertical="top"/>
    </xf>
    <xf numFmtId="0" fontId="26" fillId="4" borderId="1" xfId="0" applyFont="1" applyFill="1" applyBorder="1" applyAlignment="1">
      <alignment horizontal="center" vertical="top" wrapText="1"/>
    </xf>
    <xf numFmtId="0" fontId="26" fillId="10" borderId="1" xfId="0" applyFont="1" applyFill="1" applyBorder="1" applyAlignment="1">
      <alignment horizontal="center" vertical="top" wrapText="1"/>
    </xf>
    <xf numFmtId="165" fontId="26" fillId="43" borderId="2" xfId="0" applyNumberFormat="1" applyFont="1" applyFill="1" applyBorder="1" applyAlignment="1">
      <alignment horizontal="center" vertical="top" wrapText="1"/>
    </xf>
    <xf numFmtId="165" fontId="26" fillId="43" borderId="3" xfId="0" applyNumberFormat="1" applyFont="1" applyFill="1" applyBorder="1" applyAlignment="1">
      <alignment horizontal="center" vertical="top" wrapText="1"/>
    </xf>
    <xf numFmtId="165" fontId="26" fillId="42" borderId="2" xfId="0" applyNumberFormat="1" applyFont="1" applyFill="1" applyBorder="1" applyAlignment="1">
      <alignment horizontal="center" vertical="top" wrapText="1"/>
    </xf>
    <xf numFmtId="165" fontId="26" fillId="42" borderId="3" xfId="0" applyNumberFormat="1" applyFont="1" applyFill="1" applyBorder="1" applyAlignment="1">
      <alignment horizontal="center" vertical="top" wrapText="1"/>
    </xf>
    <xf numFmtId="165" fontId="26" fillId="4" borderId="2" xfId="0" applyNumberFormat="1" applyFont="1" applyFill="1" applyBorder="1" applyAlignment="1">
      <alignment horizontal="center" vertical="top" wrapText="1"/>
    </xf>
    <xf numFmtId="165" fontId="26" fillId="4" borderId="3" xfId="0" applyNumberFormat="1" applyFont="1" applyFill="1" applyBorder="1" applyAlignment="1">
      <alignment horizontal="center" vertical="top" wrapText="1"/>
    </xf>
    <xf numFmtId="165" fontId="29" fillId="44" borderId="5" xfId="0" applyNumberFormat="1" applyFont="1" applyFill="1" applyBorder="1" applyAlignment="1">
      <alignment horizontal="center" vertical="top" wrapText="1"/>
    </xf>
    <xf numFmtId="165" fontId="28" fillId="9" borderId="2" xfId="0" applyNumberFormat="1" applyFont="1" applyFill="1" applyBorder="1" applyAlignment="1">
      <alignment horizontal="center" vertical="top" wrapText="1"/>
    </xf>
    <xf numFmtId="165" fontId="28" fillId="9" borderId="3" xfId="0" applyNumberFormat="1" applyFont="1" applyFill="1" applyBorder="1" applyAlignment="1">
      <alignment horizontal="center" vertical="top" wrapText="1"/>
    </xf>
    <xf numFmtId="0" fontId="27" fillId="0" borderId="0" xfId="0" applyFont="1"/>
    <xf numFmtId="0" fontId="30" fillId="2" borderId="1" xfId="0" applyFont="1" applyFill="1" applyBorder="1" applyAlignment="1">
      <alignment vertical="top" wrapText="1"/>
    </xf>
    <xf numFmtId="0" fontId="27" fillId="2" borderId="1" xfId="0" applyFont="1" applyFill="1" applyBorder="1" applyAlignment="1">
      <alignment vertical="top" wrapText="1"/>
    </xf>
    <xf numFmtId="0" fontId="31" fillId="2" borderId="1" xfId="0" applyFont="1" applyFill="1" applyBorder="1" applyAlignment="1">
      <alignment vertical="top"/>
    </xf>
    <xf numFmtId="0" fontId="31" fillId="2" borderId="1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vertical="top" wrapText="1"/>
    </xf>
    <xf numFmtId="164" fontId="31" fillId="2" borderId="2" xfId="1" applyFont="1" applyFill="1" applyBorder="1" applyAlignment="1">
      <alignment horizontal="center" vertical="top" wrapText="1"/>
    </xf>
    <xf numFmtId="165" fontId="31" fillId="2" borderId="3" xfId="0" applyNumberFormat="1" applyFont="1" applyFill="1" applyBorder="1" applyAlignment="1">
      <alignment horizontal="center" vertical="top" wrapText="1"/>
    </xf>
    <xf numFmtId="165" fontId="31" fillId="44" borderId="3" xfId="0" applyNumberFormat="1" applyFont="1" applyFill="1" applyBorder="1" applyAlignment="1">
      <alignment horizontal="center" vertical="top" wrapText="1"/>
    </xf>
    <xf numFmtId="0" fontId="27" fillId="0" borderId="1" xfId="0" applyFont="1" applyBorder="1" applyAlignment="1">
      <alignment vertical="top" wrapText="1"/>
    </xf>
    <xf numFmtId="0" fontId="26" fillId="3" borderId="1" xfId="0" applyFont="1" applyFill="1" applyBorder="1" applyAlignment="1">
      <alignment vertical="top" wrapText="1"/>
    </xf>
    <xf numFmtId="0" fontId="27" fillId="3" borderId="1" xfId="0" applyFont="1" applyFill="1" applyBorder="1" applyAlignment="1">
      <alignment vertical="top" wrapText="1"/>
    </xf>
    <xf numFmtId="0" fontId="26" fillId="3" borderId="1" xfId="0" applyFont="1" applyFill="1" applyBorder="1" applyAlignment="1">
      <alignment vertical="top"/>
    </xf>
    <xf numFmtId="0" fontId="26" fillId="3" borderId="1" xfId="0" applyFont="1" applyFill="1" applyBorder="1" applyAlignment="1">
      <alignment horizontal="center" vertical="top" wrapText="1"/>
    </xf>
    <xf numFmtId="0" fontId="33" fillId="3" borderId="1" xfId="0" applyFont="1" applyFill="1" applyBorder="1" applyAlignment="1">
      <alignment vertical="top" wrapText="1"/>
    </xf>
    <xf numFmtId="165" fontId="26" fillId="3" borderId="2" xfId="0" applyNumberFormat="1" applyFont="1" applyFill="1" applyBorder="1" applyAlignment="1">
      <alignment horizontal="center" vertical="top" wrapText="1"/>
    </xf>
    <xf numFmtId="165" fontId="26" fillId="3" borderId="3" xfId="0" applyNumberFormat="1" applyFont="1" applyFill="1" applyBorder="1" applyAlignment="1">
      <alignment horizontal="center" vertical="top" wrapText="1"/>
    </xf>
    <xf numFmtId="165" fontId="26" fillId="44" borderId="3" xfId="0" applyNumberFormat="1" applyFont="1" applyFill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/>
    </xf>
    <xf numFmtId="0" fontId="26" fillId="0" borderId="1" xfId="0" applyFont="1" applyBorder="1" applyAlignment="1">
      <alignment horizontal="center" vertical="top" wrapText="1"/>
    </xf>
    <xf numFmtId="0" fontId="26" fillId="42" borderId="1" xfId="0" applyFont="1" applyFill="1" applyBorder="1" applyAlignment="1">
      <alignment vertical="top" wrapText="1"/>
    </xf>
    <xf numFmtId="165" fontId="28" fillId="0" borderId="2" xfId="0" applyNumberFormat="1" applyFont="1" applyBorder="1" applyAlignment="1">
      <alignment vertical="top" wrapText="1"/>
    </xf>
    <xf numFmtId="165" fontId="26" fillId="0" borderId="3" xfId="0" applyNumberFormat="1" applyFont="1" applyBorder="1" applyAlignment="1">
      <alignment vertical="top" wrapText="1"/>
    </xf>
    <xf numFmtId="165" fontId="26" fillId="0" borderId="2" xfId="0" applyNumberFormat="1" applyFont="1" applyBorder="1" applyAlignment="1">
      <alignment vertical="top" wrapText="1"/>
    </xf>
    <xf numFmtId="165" fontId="26" fillId="44" borderId="3" xfId="0" applyNumberFormat="1" applyFont="1" applyFill="1" applyBorder="1" applyAlignment="1">
      <alignment vertical="top" wrapText="1"/>
    </xf>
    <xf numFmtId="165" fontId="28" fillId="0" borderId="2" xfId="0" applyNumberFormat="1" applyFont="1" applyBorder="1" applyAlignment="1">
      <alignment horizontal="right" vertical="top" wrapText="1"/>
    </xf>
    <xf numFmtId="0" fontId="26" fillId="0" borderId="1" xfId="0" quotePrefix="1" applyFont="1" applyBorder="1" applyAlignment="1">
      <alignment vertical="top"/>
    </xf>
    <xf numFmtId="0" fontId="26" fillId="4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top"/>
    </xf>
    <xf numFmtId="0" fontId="26" fillId="42" borderId="1" xfId="0" applyFont="1" applyFill="1" applyBorder="1" applyAlignment="1">
      <alignment horizontal="center" vertical="top" wrapText="1"/>
    </xf>
    <xf numFmtId="165" fontId="26" fillId="44" borderId="2" xfId="0" applyNumberFormat="1" applyFont="1" applyFill="1" applyBorder="1" applyAlignment="1">
      <alignment vertical="top" wrapText="1"/>
    </xf>
    <xf numFmtId="0" fontId="27" fillId="10" borderId="0" xfId="0" applyFont="1" applyFill="1" applyAlignment="1">
      <alignment vertical="top"/>
    </xf>
    <xf numFmtId="0" fontId="26" fillId="44" borderId="1" xfId="0" applyFont="1" applyFill="1" applyBorder="1" applyAlignment="1">
      <alignment vertical="top" wrapText="1"/>
    </xf>
    <xf numFmtId="165" fontId="26" fillId="44" borderId="2" xfId="0" applyNumberFormat="1" applyFont="1" applyFill="1" applyBorder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26" fillId="46" borderId="1" xfId="0" applyFont="1" applyFill="1" applyBorder="1" applyAlignment="1">
      <alignment vertical="top" wrapText="1"/>
    </xf>
    <xf numFmtId="165" fontId="28" fillId="46" borderId="2" xfId="0" applyNumberFormat="1" applyFont="1" applyFill="1" applyBorder="1" applyAlignment="1">
      <alignment vertical="top" wrapText="1"/>
    </xf>
    <xf numFmtId="165" fontId="26" fillId="46" borderId="3" xfId="0" applyNumberFormat="1" applyFont="1" applyFill="1" applyBorder="1" applyAlignment="1">
      <alignment vertical="top" wrapText="1"/>
    </xf>
    <xf numFmtId="165" fontId="26" fillId="46" borderId="2" xfId="0" applyNumberFormat="1" applyFont="1" applyFill="1" applyBorder="1" applyAlignment="1">
      <alignment vertical="top" wrapText="1"/>
    </xf>
    <xf numFmtId="165" fontId="28" fillId="46" borderId="0" xfId="0" applyNumberFormat="1" applyFont="1" applyFill="1" applyAlignment="1">
      <alignment vertical="top"/>
    </xf>
    <xf numFmtId="0" fontId="26" fillId="44" borderId="1" xfId="0" applyFont="1" applyFill="1" applyBorder="1" applyAlignment="1">
      <alignment horizontal="center" vertical="top" wrapText="1"/>
    </xf>
    <xf numFmtId="165" fontId="27" fillId="0" borderId="0" xfId="0" applyNumberFormat="1" applyFont="1" applyAlignment="1">
      <alignment vertical="top" wrapText="1"/>
    </xf>
    <xf numFmtId="0" fontId="26" fillId="10" borderId="1" xfId="0" applyFont="1" applyFill="1" applyBorder="1" applyAlignment="1">
      <alignment vertical="top" wrapText="1"/>
    </xf>
    <xf numFmtId="0" fontId="27" fillId="0" borderId="0" xfId="0" quotePrefix="1" applyFont="1" applyAlignment="1">
      <alignment vertical="center"/>
    </xf>
    <xf numFmtId="165" fontId="28" fillId="0" borderId="3" xfId="0" applyNumberFormat="1" applyFont="1" applyBorder="1" applyAlignment="1">
      <alignment vertical="top" wrapText="1"/>
    </xf>
    <xf numFmtId="165" fontId="35" fillId="0" borderId="3" xfId="0" applyNumberFormat="1" applyFont="1" applyBorder="1" applyAlignment="1">
      <alignment vertical="top" wrapText="1"/>
    </xf>
    <xf numFmtId="0" fontId="26" fillId="48" borderId="1" xfId="0" applyFont="1" applyFill="1" applyBorder="1" applyAlignment="1">
      <alignment vertical="top" wrapText="1"/>
    </xf>
    <xf numFmtId="0" fontId="27" fillId="6" borderId="1" xfId="0" applyFont="1" applyFill="1" applyBorder="1" applyAlignment="1">
      <alignment vertical="top" wrapText="1"/>
    </xf>
    <xf numFmtId="0" fontId="26" fillId="6" borderId="1" xfId="0" applyFont="1" applyFill="1" applyBorder="1" applyAlignment="1">
      <alignment vertical="top" wrapText="1"/>
    </xf>
    <xf numFmtId="0" fontId="26" fillId="6" borderId="1" xfId="0" applyFont="1" applyFill="1" applyBorder="1" applyAlignment="1">
      <alignment horizontal="left" vertical="top"/>
    </xf>
    <xf numFmtId="0" fontId="26" fillId="6" borderId="1" xfId="0" applyFont="1" applyFill="1" applyBorder="1" applyAlignment="1">
      <alignment horizontal="center" vertical="top" wrapText="1"/>
    </xf>
    <xf numFmtId="165" fontId="32" fillId="6" borderId="2" xfId="0" applyNumberFormat="1" applyFont="1" applyFill="1" applyBorder="1" applyAlignment="1">
      <alignment horizontal="center" vertical="top" wrapText="1"/>
    </xf>
    <xf numFmtId="165" fontId="32" fillId="6" borderId="3" xfId="0" applyNumberFormat="1" applyFont="1" applyFill="1" applyBorder="1" applyAlignment="1">
      <alignment horizontal="center" vertical="top" wrapText="1"/>
    </xf>
    <xf numFmtId="165" fontId="32" fillId="44" borderId="3" xfId="0" applyNumberFormat="1" applyFont="1" applyFill="1" applyBorder="1" applyAlignment="1">
      <alignment horizontal="center" vertical="top" wrapText="1"/>
    </xf>
    <xf numFmtId="0" fontId="27" fillId="7" borderId="1" xfId="0" applyFont="1" applyFill="1" applyBorder="1" applyAlignment="1">
      <alignment vertical="top" wrapText="1"/>
    </xf>
    <xf numFmtId="0" fontId="26" fillId="7" borderId="1" xfId="0" applyFont="1" applyFill="1" applyBorder="1" applyAlignment="1">
      <alignment vertical="top" wrapText="1"/>
    </xf>
    <xf numFmtId="0" fontId="26" fillId="7" borderId="1" xfId="0" applyFont="1" applyFill="1" applyBorder="1" applyAlignment="1">
      <alignment vertical="top"/>
    </xf>
    <xf numFmtId="0" fontId="26" fillId="7" borderId="1" xfId="0" applyFont="1" applyFill="1" applyBorder="1" applyAlignment="1">
      <alignment horizontal="center" vertical="top" wrapText="1"/>
    </xf>
    <xf numFmtId="165" fontId="26" fillId="7" borderId="2" xfId="0" applyNumberFormat="1" applyFont="1" applyFill="1" applyBorder="1" applyAlignment="1">
      <alignment horizontal="center" vertical="top" wrapText="1"/>
    </xf>
    <xf numFmtId="165" fontId="26" fillId="7" borderId="3" xfId="0" applyNumberFormat="1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vertical="top" wrapText="1"/>
    </xf>
    <xf numFmtId="165" fontId="26" fillId="7" borderId="2" xfId="0" applyNumberFormat="1" applyFont="1" applyFill="1" applyBorder="1" applyAlignment="1">
      <alignment vertical="top" wrapText="1"/>
    </xf>
    <xf numFmtId="165" fontId="26" fillId="7" borderId="3" xfId="0" applyNumberFormat="1" applyFont="1" applyFill="1" applyBorder="1" applyAlignment="1">
      <alignment vertical="top" wrapText="1"/>
    </xf>
    <xf numFmtId="0" fontId="26" fillId="7" borderId="1" xfId="0" applyFont="1" applyFill="1" applyBorder="1" applyAlignment="1">
      <alignment horizontal="left" vertical="top"/>
    </xf>
    <xf numFmtId="0" fontId="26" fillId="0" borderId="1" xfId="0" applyFont="1" applyBorder="1" applyAlignment="1">
      <alignment horizontal="left" vertical="top"/>
    </xf>
    <xf numFmtId="165" fontId="26" fillId="0" borderId="5" xfId="0" applyNumberFormat="1" applyFont="1" applyBorder="1" applyAlignment="1">
      <alignment vertical="top" wrapText="1"/>
    </xf>
    <xf numFmtId="165" fontId="33" fillId="0" borderId="3" xfId="0" applyNumberFormat="1" applyFont="1" applyBorder="1" applyAlignment="1">
      <alignment vertical="top" wrapText="1"/>
    </xf>
    <xf numFmtId="0" fontId="27" fillId="8" borderId="1" xfId="0" applyFont="1" applyFill="1" applyBorder="1" applyAlignment="1">
      <alignment vertical="top" wrapText="1"/>
    </xf>
    <xf numFmtId="0" fontId="26" fillId="8" borderId="1" xfId="0" applyFont="1" applyFill="1" applyBorder="1" applyAlignment="1">
      <alignment vertical="top" wrapText="1"/>
    </xf>
    <xf numFmtId="0" fontId="26" fillId="8" borderId="1" xfId="0" applyFont="1" applyFill="1" applyBorder="1" applyAlignment="1">
      <alignment vertical="top"/>
    </xf>
    <xf numFmtId="0" fontId="26" fillId="8" borderId="1" xfId="0" applyFont="1" applyFill="1" applyBorder="1" applyAlignment="1">
      <alignment horizontal="center" vertical="top" wrapText="1"/>
    </xf>
    <xf numFmtId="165" fontId="26" fillId="8" borderId="2" xfId="0" applyNumberFormat="1" applyFont="1" applyFill="1" applyBorder="1" applyAlignment="1">
      <alignment vertical="top" wrapText="1"/>
    </xf>
    <xf numFmtId="165" fontId="26" fillId="8" borderId="3" xfId="0" applyNumberFormat="1" applyFont="1" applyFill="1" applyBorder="1" applyAlignment="1">
      <alignment vertical="top" wrapText="1"/>
    </xf>
    <xf numFmtId="165" fontId="26" fillId="8" borderId="5" xfId="0" applyNumberFormat="1" applyFont="1" applyFill="1" applyBorder="1" applyAlignment="1">
      <alignment vertical="top" wrapText="1"/>
    </xf>
    <xf numFmtId="165" fontId="26" fillId="44" borderId="5" xfId="0" applyNumberFormat="1" applyFont="1" applyFill="1" applyBorder="1" applyAlignment="1">
      <alignment vertical="top" wrapText="1"/>
    </xf>
    <xf numFmtId="43" fontId="26" fillId="8" borderId="5" xfId="43" applyFont="1" applyFill="1" applyBorder="1" applyAlignment="1">
      <alignment vertical="top" wrapText="1"/>
    </xf>
    <xf numFmtId="0" fontId="26" fillId="0" borderId="22" xfId="0" applyFont="1" applyBorder="1" applyAlignment="1">
      <alignment horizontal="center" vertical="top" wrapText="1"/>
    </xf>
    <xf numFmtId="165" fontId="32" fillId="0" borderId="24" xfId="0" applyNumberFormat="1" applyFont="1" applyBorder="1" applyAlignment="1">
      <alignment horizontal="center" vertical="top" wrapText="1"/>
    </xf>
    <xf numFmtId="165" fontId="32" fillId="0" borderId="25" xfId="0" applyNumberFormat="1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center" vertical="top" wrapText="1"/>
    </xf>
    <xf numFmtId="164" fontId="37" fillId="45" borderId="26" xfId="1" applyFont="1" applyFill="1" applyBorder="1" applyAlignment="1">
      <alignment vertical="top" wrapText="1"/>
    </xf>
    <xf numFmtId="0" fontId="27" fillId="0" borderId="27" xfId="0" applyFont="1" applyBorder="1" applyAlignment="1">
      <alignment vertical="top" wrapText="1"/>
    </xf>
    <xf numFmtId="165" fontId="27" fillId="0" borderId="27" xfId="0" applyNumberFormat="1" applyFont="1" applyBorder="1" applyAlignment="1">
      <alignment vertical="top" wrapText="1"/>
    </xf>
    <xf numFmtId="164" fontId="37" fillId="0" borderId="27" xfId="1" applyFont="1" applyFill="1" applyBorder="1" applyAlignment="1">
      <alignment vertical="top" wrapText="1"/>
    </xf>
    <xf numFmtId="164" fontId="37" fillId="0" borderId="27" xfId="1" applyFont="1" applyBorder="1" applyAlignment="1">
      <alignment vertical="top" wrapText="1"/>
    </xf>
    <xf numFmtId="165" fontId="37" fillId="0" borderId="27" xfId="0" applyNumberFormat="1" applyFont="1" applyBorder="1" applyAlignment="1">
      <alignment vertical="top" wrapText="1"/>
    </xf>
    <xf numFmtId="0" fontId="26" fillId="0" borderId="0" xfId="0" applyFont="1" applyAlignment="1">
      <alignment horizontal="center" vertical="top" wrapText="1"/>
    </xf>
    <xf numFmtId="43" fontId="38" fillId="0" borderId="0" xfId="0" applyNumberFormat="1" applyFont="1" applyAlignment="1">
      <alignment horizontal="center" vertical="top" wrapText="1"/>
    </xf>
    <xf numFmtId="0" fontId="28" fillId="0" borderId="1" xfId="0" applyFont="1" applyBorder="1" applyAlignment="1">
      <alignment vertical="top" wrapText="1"/>
    </xf>
    <xf numFmtId="0" fontId="26" fillId="6" borderId="1" xfId="0" applyFont="1" applyFill="1" applyBorder="1" applyAlignment="1">
      <alignment horizontal="left" vertical="top" wrapText="1"/>
    </xf>
    <xf numFmtId="0" fontId="26" fillId="7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6" fillId="10" borderId="1" xfId="0" applyFont="1" applyFill="1" applyBorder="1" applyAlignment="1">
      <alignment horizontal="left" vertical="top" wrapText="1"/>
    </xf>
    <xf numFmtId="0" fontId="33" fillId="0" borderId="1" xfId="0" applyFont="1" applyBorder="1" applyAlignment="1">
      <alignment vertical="top" wrapText="1"/>
    </xf>
    <xf numFmtId="165" fontId="26" fillId="51" borderId="2" xfId="0" applyNumberFormat="1" applyFont="1" applyFill="1" applyBorder="1" applyAlignment="1">
      <alignment horizontal="center" vertical="top" wrapText="1"/>
    </xf>
    <xf numFmtId="165" fontId="26" fillId="51" borderId="3" xfId="0" applyNumberFormat="1" applyFont="1" applyFill="1" applyBorder="1" applyAlignment="1">
      <alignment horizontal="center" vertical="top" wrapText="1"/>
    </xf>
    <xf numFmtId="165" fontId="28" fillId="49" borderId="2" xfId="0" applyNumberFormat="1" applyFont="1" applyFill="1" applyBorder="1" applyAlignment="1">
      <alignment horizontal="center" vertical="top" wrapText="1"/>
    </xf>
    <xf numFmtId="165" fontId="28" fillId="49" borderId="3" xfId="0" applyNumberFormat="1" applyFont="1" applyFill="1" applyBorder="1" applyAlignment="1">
      <alignment horizontal="center" vertical="top" wrapText="1"/>
    </xf>
    <xf numFmtId="0" fontId="26" fillId="50" borderId="1" xfId="0" applyFont="1" applyFill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6" fillId="0" borderId="6" xfId="0" applyFont="1" applyBorder="1" applyAlignment="1">
      <alignment vertical="top" wrapText="1"/>
    </xf>
    <xf numFmtId="0" fontId="33" fillId="3" borderId="22" xfId="0" applyFont="1" applyFill="1" applyBorder="1" applyAlignment="1">
      <alignment vertical="top" wrapText="1"/>
    </xf>
    <xf numFmtId="0" fontId="31" fillId="2" borderId="23" xfId="0" applyFont="1" applyFill="1" applyBorder="1" applyAlignment="1">
      <alignment vertical="top" wrapText="1"/>
    </xf>
    <xf numFmtId="165" fontId="26" fillId="3" borderId="24" xfId="0" applyNumberFormat="1" applyFont="1" applyFill="1" applyBorder="1" applyAlignment="1">
      <alignment horizontal="center" vertical="top" wrapText="1"/>
    </xf>
    <xf numFmtId="165" fontId="26" fillId="3" borderId="25" xfId="0" applyNumberFormat="1" applyFont="1" applyFill="1" applyBorder="1" applyAlignment="1">
      <alignment horizontal="center" vertical="top" wrapText="1"/>
    </xf>
    <xf numFmtId="165" fontId="31" fillId="2" borderId="41" xfId="0" applyNumberFormat="1" applyFont="1" applyFill="1" applyBorder="1" applyAlignment="1">
      <alignment horizontal="center" vertical="top" wrapText="1"/>
    </xf>
    <xf numFmtId="165" fontId="31" fillId="44" borderId="41" xfId="0" applyNumberFormat="1" applyFont="1" applyFill="1" applyBorder="1" applyAlignment="1">
      <alignment horizontal="center" vertical="top" wrapText="1"/>
    </xf>
    <xf numFmtId="165" fontId="28" fillId="0" borderId="4" xfId="0" applyNumberFormat="1" applyFont="1" applyBorder="1" applyAlignment="1">
      <alignment vertical="top" wrapText="1"/>
    </xf>
    <xf numFmtId="165" fontId="28" fillId="0" borderId="16" xfId="0" applyNumberFormat="1" applyFont="1" applyBorder="1" applyAlignment="1">
      <alignment vertical="top" wrapText="1"/>
    </xf>
    <xf numFmtId="165" fontId="26" fillId="0" borderId="6" xfId="0" applyNumberFormat="1" applyFont="1" applyBorder="1" applyAlignment="1">
      <alignment vertical="top" wrapText="1"/>
    </xf>
    <xf numFmtId="165" fontId="26" fillId="0" borderId="1" xfId="0" applyNumberFormat="1" applyFont="1" applyBorder="1" applyAlignment="1">
      <alignment vertical="top" wrapText="1"/>
    </xf>
    <xf numFmtId="165" fontId="26" fillId="44" borderId="1" xfId="0" applyNumberFormat="1" applyFont="1" applyFill="1" applyBorder="1" applyAlignment="1">
      <alignment vertical="top" wrapText="1"/>
    </xf>
    <xf numFmtId="0" fontId="27" fillId="52" borderId="1" xfId="0" applyFont="1" applyFill="1" applyBorder="1" applyAlignment="1">
      <alignment vertical="top" wrapText="1"/>
    </xf>
    <xf numFmtId="0" fontId="26" fillId="52" borderId="1" xfId="0" applyFont="1" applyFill="1" applyBorder="1" applyAlignment="1">
      <alignment vertical="top" wrapText="1"/>
    </xf>
    <xf numFmtId="0" fontId="31" fillId="52" borderId="1" xfId="0" applyFont="1" applyFill="1" applyBorder="1" applyAlignment="1">
      <alignment vertical="top" wrapText="1"/>
    </xf>
    <xf numFmtId="0" fontId="27" fillId="52" borderId="1" xfId="0" applyFont="1" applyFill="1" applyBorder="1" applyAlignment="1">
      <alignment vertical="top"/>
    </xf>
    <xf numFmtId="0" fontId="26" fillId="52" borderId="1" xfId="0" applyFont="1" applyFill="1" applyBorder="1" applyAlignment="1">
      <alignment horizontal="center" vertical="top" wrapText="1"/>
    </xf>
    <xf numFmtId="0" fontId="36" fillId="52" borderId="1" xfId="0" applyFont="1" applyFill="1" applyBorder="1" applyAlignment="1">
      <alignment vertical="top" wrapText="1"/>
    </xf>
    <xf numFmtId="165" fontId="31" fillId="52" borderId="2" xfId="0" applyNumberFormat="1" applyFont="1" applyFill="1" applyBorder="1" applyAlignment="1">
      <alignment horizontal="center" vertical="top" wrapText="1"/>
    </xf>
    <xf numFmtId="0" fontId="27" fillId="10" borderId="0" xfId="0" quotePrefix="1" applyFont="1" applyFill="1" applyAlignment="1">
      <alignment vertical="top"/>
    </xf>
    <xf numFmtId="0" fontId="27" fillId="10" borderId="1" xfId="0" quotePrefix="1" applyFont="1" applyFill="1" applyBorder="1" applyAlignment="1">
      <alignment vertical="top"/>
    </xf>
    <xf numFmtId="0" fontId="19" fillId="0" borderId="4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165" fontId="19" fillId="0" borderId="22" xfId="0" applyNumberFormat="1" applyFont="1" applyBorder="1" applyAlignment="1">
      <alignment horizontal="center"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center" vertical="top" wrapText="1"/>
    </xf>
    <xf numFmtId="165" fontId="19" fillId="0" borderId="29" xfId="0" applyNumberFormat="1" applyFont="1" applyBorder="1" applyAlignment="1">
      <alignment horizontal="center" vertical="top" wrapText="1"/>
    </xf>
    <xf numFmtId="165" fontId="19" fillId="0" borderId="21" xfId="0" applyNumberFormat="1" applyFont="1" applyBorder="1" applyAlignment="1">
      <alignment horizontal="center" vertical="top" wrapText="1"/>
    </xf>
    <xf numFmtId="165" fontId="19" fillId="0" borderId="36" xfId="0" applyNumberFormat="1" applyFont="1" applyBorder="1" applyAlignment="1">
      <alignment horizontal="center" vertical="top" wrapText="1"/>
    </xf>
    <xf numFmtId="165" fontId="19" fillId="0" borderId="18" xfId="0" applyNumberFormat="1" applyFont="1" applyBorder="1" applyAlignment="1">
      <alignment horizontal="center" vertical="top" wrapText="1"/>
    </xf>
    <xf numFmtId="165" fontId="19" fillId="0" borderId="20" xfId="0" applyNumberFormat="1" applyFont="1" applyBorder="1" applyAlignment="1">
      <alignment horizontal="center" vertical="top" wrapText="1"/>
    </xf>
    <xf numFmtId="165" fontId="19" fillId="0" borderId="33" xfId="0" applyNumberFormat="1" applyFont="1" applyBorder="1" applyAlignment="1">
      <alignment horizontal="center" vertical="top" wrapText="1"/>
    </xf>
    <xf numFmtId="165" fontId="19" fillId="0" borderId="35" xfId="0" applyNumberFormat="1" applyFont="1" applyBorder="1" applyAlignment="1">
      <alignment horizontal="center" vertical="top" wrapText="1"/>
    </xf>
    <xf numFmtId="165" fontId="19" fillId="0" borderId="37" xfId="0" applyNumberFormat="1" applyFont="1" applyBorder="1" applyAlignment="1">
      <alignment horizontal="center" vertical="top" wrapText="1"/>
    </xf>
    <xf numFmtId="165" fontId="19" fillId="0" borderId="39" xfId="0" applyNumberFormat="1" applyFont="1" applyBorder="1" applyAlignment="1">
      <alignment horizontal="center" vertical="top" wrapText="1"/>
    </xf>
    <xf numFmtId="165" fontId="19" fillId="0" borderId="40" xfId="0" applyNumberFormat="1" applyFont="1" applyBorder="1" applyAlignment="1">
      <alignment horizontal="center" vertical="top" wrapText="1"/>
    </xf>
    <xf numFmtId="165" fontId="24" fillId="44" borderId="1" xfId="0" applyNumberFormat="1" applyFont="1" applyFill="1" applyBorder="1" applyAlignment="1">
      <alignment horizontal="center" vertical="center" wrapText="1"/>
    </xf>
    <xf numFmtId="0" fontId="25" fillId="44" borderId="4" xfId="0" applyFont="1" applyFill="1" applyBorder="1" applyAlignment="1">
      <alignment horizontal="center" vertical="center" wrapText="1"/>
    </xf>
    <xf numFmtId="0" fontId="25" fillId="44" borderId="5" xfId="0" applyFont="1" applyFill="1" applyBorder="1" applyAlignment="1">
      <alignment horizontal="center" vertical="center" wrapText="1"/>
    </xf>
    <xf numFmtId="0" fontId="25" fillId="44" borderId="6" xfId="0" applyFont="1" applyFill="1" applyBorder="1" applyAlignment="1">
      <alignment horizontal="center" vertical="center" wrapText="1"/>
    </xf>
    <xf numFmtId="0" fontId="22" fillId="44" borderId="1" xfId="0" applyFont="1" applyFill="1" applyBorder="1" applyAlignment="1">
      <alignment horizontal="center" vertical="center" wrapText="1"/>
    </xf>
    <xf numFmtId="0" fontId="24" fillId="44" borderId="1" xfId="0" applyFont="1" applyFill="1" applyBorder="1" applyAlignment="1">
      <alignment horizontal="center" vertic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43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aluta" xfId="1" builtinId="4"/>
    <cellStyle name="Verklarende tekst" xfId="17" builtinId="53" customBuiltin="1"/>
    <cellStyle name="Waarschuwingstekst" xfId="15" builtinId="11" customBuiltin="1"/>
  </cellStyles>
  <dxfs count="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 Light"/>
        <scheme val="none"/>
      </font>
      <alignment horizontal="general" vertical="top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EC6C7"/>
        </patternFill>
      </fill>
    </dxf>
    <dxf>
      <fill>
        <patternFill>
          <bgColor theme="6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EC6C7"/>
        </patternFill>
      </fill>
    </dxf>
    <dxf>
      <fill>
        <patternFill>
          <bgColor theme="6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singleAccounting"/>
        <vertAlign val="baseline"/>
        <sz val="10"/>
        <color rgb="FFFF0000"/>
        <name val="Poppins"/>
        <scheme val="none"/>
      </font>
      <numFmt numFmtId="35" formatCode="_ * #,##0.00_ ;_ * \-#,##0.00_ ;_ * &quot;-&quot;??_ ;_ @_ 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numFmt numFmtId="165" formatCode="&quot;€&quot;\ 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Poppins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outline val="0"/>
        <shadow val="0"/>
        <u val="none"/>
        <vertAlign val="baseline"/>
        <sz val="10"/>
        <name val="Poppins"/>
        <scheme val="none"/>
      </font>
      <alignment horizontal="general" vertical="top" textRotation="0" wrapText="1" indent="0" justifyLastLine="0" shrinkToFit="0" readingOrder="0"/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Poppins"/>
        <scheme val="none"/>
      </font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  <alignment textRotation="0" wrapText="1" indent="0" justifyLastLine="0" shrinkToFit="0" readingOrder="0"/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Poppins"/>
        <scheme val="none"/>
      </font>
      <alignment horizontal="general" vertical="top" textRotation="0" wrapText="1" indent="0" justifyLastLine="0" shrinkToFit="0" readingOrder="0"/>
    </dxf>
    <dxf>
      <font>
        <outline val="0"/>
        <shadow val="0"/>
        <vertAlign val="baseline"/>
        <sz val="10"/>
        <name val="Poppins"/>
        <scheme val="none"/>
      </font>
    </dxf>
    <dxf>
      <font>
        <outline val="0"/>
        <shadow val="0"/>
        <u val="none"/>
        <vertAlign val="baseline"/>
        <sz val="10"/>
        <name val="Poppins"/>
        <scheme val="none"/>
      </font>
    </dxf>
    <dxf>
      <font>
        <strike val="0"/>
        <outline val="0"/>
        <shadow val="0"/>
        <u val="none"/>
        <vertAlign val="baseline"/>
        <sz val="10"/>
        <name val="Poppins"/>
        <scheme val="none"/>
      </font>
    </dxf>
  </dxfs>
  <tableStyles count="0" defaultTableStyle="TableStyleMedium9" defaultPivotStyle="PivotStyleLight16"/>
  <colors>
    <mruColors>
      <color rgb="FFFEC6C7"/>
      <color rgb="FF66FF33"/>
      <color rgb="FF006FB7"/>
      <color rgb="FF39B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microsoft.com/office/2017/10/relationships/person" Target="persons/person.xml"/><Relationship Id="rId5" Type="http://schemas.microsoft.com/office/2007/relationships/slicerCache" Target="slicerCaches/slicerCache1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47625</xdr:rowOff>
    </xdr:from>
    <xdr:to>
      <xdr:col>8</xdr:col>
      <xdr:colOff>553085</xdr:colOff>
      <xdr:row>20</xdr:row>
      <xdr:rowOff>57785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Commissie 1">
              <a:extLst>
                <a:ext uri="{FF2B5EF4-FFF2-40B4-BE49-F238E27FC236}">
                  <a16:creationId xmlns:a16="http://schemas.microsoft.com/office/drawing/2014/main" id="{F2F5BF61-DD11-43BB-BC30-E9D1BF9B52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missi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91450" y="47625"/>
              <a:ext cx="2343150" cy="381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BE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144779</xdr:colOff>
      <xdr:row>1</xdr:row>
      <xdr:rowOff>15240</xdr:rowOff>
    </xdr:from>
    <xdr:to>
      <xdr:col>13</xdr:col>
      <xdr:colOff>133349</xdr:colOff>
      <xdr:row>16</xdr:row>
      <xdr:rowOff>97155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Verantwoordelijke KV">
              <a:extLst>
                <a:ext uri="{FF2B5EF4-FFF2-40B4-BE49-F238E27FC236}">
                  <a16:creationId xmlns:a16="http://schemas.microsoft.com/office/drawing/2014/main" id="{BFF27BF2-6214-9285-1E9F-9810A3D97C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erantwoordelijke KV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725149" y="200025"/>
              <a:ext cx="2428875" cy="279273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BE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am Van Mol" refreshedDate="46174.557476967595" backgroundQuery="1" createdVersion="8" refreshedVersion="8" minRefreshableVersion="3" recordCount="1215" xr:uid="{BC294CB6-24FA-43B6-BA00-A70562A72A6C}">
  <cacheSource type="external" connectionId="1"/>
  <cacheFields count="20">
    <cacheField name="ReportingYearPeriod" numFmtId="0">
      <sharedItems count="12">
        <s v="2026 - 3"/>
        <s v="2026 - 4"/>
        <s v="2026 - 1"/>
        <s v="2026 - 2"/>
        <s v="2026 - 5"/>
        <s v="2026 - 6"/>
        <s v="2026 - 7"/>
        <s v="2026 - 8"/>
        <s v="2026 - 9"/>
        <s v="2026 - 10"/>
        <s v="2026 - 11"/>
        <s v="2026 - 12"/>
      </sharedItems>
    </cacheField>
    <cacheField name="EntryDate" numFmtId="0">
      <sharedItems containsSemiMixedTypes="0" containsNonDate="0" containsDate="1" containsString="0" minDate="2024-04-11T00:00:00" maxDate="2027-01-01T00:00:00" count="433">
        <d v="2026-03-31T00:00:00"/>
        <d v="2026-03-19T00:00:00"/>
        <d v="2026-03-30T00:00:00"/>
        <d v="2026-03-26T00:00:00"/>
        <d v="2026-03-25T00:00:00"/>
        <d v="2026-03-27T00:00:00"/>
        <d v="2026-04-01T00:00:00"/>
        <d v="2026-03-09T00:00:00"/>
        <d v="2026-03-20T00:00:00"/>
        <d v="2026-03-23T00:00:00"/>
        <d v="2026-03-24T00:00:00"/>
        <d v="2026-01-28T00:00:00"/>
        <d v="2026-03-29T00:00:00"/>
        <d v="2026-03-17T00:00:00"/>
        <d v="2026-04-02T00:00:00"/>
        <d v="2026-03-06T00:00:00"/>
        <d v="2026-03-18T00:00:00"/>
        <d v="2026-02-01T00:00:00"/>
        <d v="2026-03-11T00:00:00"/>
        <d v="2026-04-16T00:00:00"/>
        <d v="2025-12-23T00:00:00"/>
        <d v="2026-01-01T00:00:00"/>
        <d v="2026-01-02T00:00:00"/>
        <d v="2026-04-29T00:00:00"/>
        <d v="2025-12-18T00:00:00"/>
        <d v="2025-12-20T00:00:00"/>
        <d v="2025-12-29T00:00:00"/>
        <d v="2025-12-24T00:00:00"/>
        <d v="2026-01-03T00:00:00"/>
        <d v="2026-05-31T00:00:00"/>
        <d v="2026-01-04T00:00:00"/>
        <d v="2026-01-05T00:00:00"/>
        <d v="2026-01-06T00:00:00"/>
        <d v="2026-01-07T00:00:00"/>
        <d v="2026-01-08T00:00:00"/>
        <d v="2026-01-09T00:00:00"/>
        <d v="2026-01-11T00:00:00"/>
        <d v="2026-01-12T00:00:00"/>
        <d v="2026-01-13T00:00:00"/>
        <d v="2026-01-14T00:00:00"/>
        <d v="2026-01-15T00:00:00"/>
        <d v="2026-01-16T00:00:00"/>
        <d v="2026-01-19T00:00:00"/>
        <d v="2026-01-20T00:00:00"/>
        <d v="2026-01-21T00:00:00"/>
        <d v="2026-01-22T00:00:00"/>
        <d v="2026-01-23T00:00:00"/>
        <d v="2026-01-24T00:00:00"/>
        <d v="2026-01-26T00:00:00"/>
        <d v="2026-01-27T00:00:00"/>
        <d v="2026-01-29T00:00:00"/>
        <d v="2026-01-30T00:00:00"/>
        <d v="2026-01-31T00:00:00"/>
        <d v="2026-02-02T00:00:00"/>
        <d v="2026-02-03T00:00:00"/>
        <d v="2026-02-04T00:00:00"/>
        <d v="2026-02-05T00:00:00"/>
        <d v="2026-02-06T00:00:00"/>
        <d v="2026-02-09T00:00:00"/>
        <d v="2026-02-10T00:00:00"/>
        <d v="2026-02-11T00:00:00"/>
        <d v="2026-02-12T00:00:00"/>
        <d v="2026-02-15T00:00:00"/>
        <d v="2026-02-16T00:00:00"/>
        <d v="2026-02-17T00:00:00"/>
        <d v="2026-02-18T00:00:00"/>
        <d v="2026-02-19T00:00:00"/>
        <d v="2026-02-22T00:00:00"/>
        <d v="2026-02-23T00:00:00"/>
        <d v="2026-02-24T00:00:00"/>
        <d v="2026-02-25T00:00:00"/>
        <d v="2026-02-26T00:00:00"/>
        <d v="2026-02-27T00:00:00"/>
        <d v="2026-02-28T00:00:00"/>
        <d v="2026-03-01T00:00:00"/>
        <d v="2026-03-02T00:00:00"/>
        <d v="2026-03-03T00:00:00"/>
        <d v="2026-03-04T00:00:00"/>
        <d v="2026-03-05T00:00:00"/>
        <d v="2026-03-10T00:00:00"/>
        <d v="2026-03-12T00:00:00"/>
        <d v="2026-03-13T00:00:00"/>
        <d v="2026-03-16T00:00:00"/>
        <d v="2026-04-27T00:00:00"/>
        <d v="2026-03-28T00:00:00"/>
        <d v="2026-04-17T00:00:00"/>
        <d v="2026-05-04T00:00:00"/>
        <d v="2026-04-03T00:00:00"/>
        <d v="2026-04-06T00:00:00"/>
        <d v="2026-04-07T00:00:00"/>
        <d v="2026-04-08T00:00:00"/>
        <d v="2026-04-09T00:00:00"/>
        <d v="2026-04-10T00:00:00"/>
        <d v="2026-04-11T00:00:00"/>
        <d v="2026-04-13T00:00:00"/>
        <d v="2026-04-14T00:00:00"/>
        <d v="2026-04-15T00:00:00"/>
        <d v="2026-04-18T00:00:00"/>
        <d v="2026-04-19T00:00:00"/>
        <d v="2026-04-20T00:00:00"/>
        <d v="2026-04-22T00:00:00"/>
        <d v="2026-04-23T00:00:00"/>
        <d v="2026-04-24T00:00:00"/>
        <d v="2026-04-25T00:00:00"/>
        <d v="2026-04-28T00:00:00"/>
        <d v="2026-04-30T00:00:00"/>
        <d v="2026-05-01T00:00:00"/>
        <d v="2026-05-03T00:00:00"/>
        <d v="2026-05-05T00:00:00"/>
        <d v="2026-05-06T00:00:00"/>
        <d v="2026-06-30T00:00:00"/>
        <d v="2026-07-31T00:00:00"/>
        <d v="2026-08-31T00:00:00"/>
        <d v="2026-09-11T00:00:00"/>
        <d v="2026-09-30T00:00:00"/>
        <d v="2026-10-31T00:00:00"/>
        <d v="2026-11-23T00:00:00"/>
        <d v="2026-11-26T00:00:00"/>
        <d v="2026-11-30T00:00:00"/>
        <d v="2026-12-31T00:00:00"/>
        <d v="2025-12-31T00:00:00" u="1"/>
        <d v="2025-06-26T00:00:00" u="1"/>
        <d v="2025-04-02T00:00:00" u="1"/>
        <d v="2025-11-26T00:00:00" u="1"/>
        <d v="2025-05-26T00:00:00" u="1"/>
        <d v="2025-10-27T00:00:00" u="1"/>
        <d v="2025-08-04T00:00:00" u="1"/>
        <d v="2025-09-01T00:00:00" u="1"/>
        <d v="2025-09-29T00:00:00" u="1"/>
        <d v="2025-04-28T00:00:00" u="1"/>
        <d v="2025-01-30T00:00:00" u="1"/>
        <d v="2025-12-22T00:00:00" u="1"/>
        <d v="2025-02-26T00:00:00" u="1"/>
        <d v="2025-08-05T00:00:00" u="1"/>
        <d v="2025-01-31T00:00:00" u="1"/>
        <d v="2025-03-31T00:00:00" u="1"/>
        <d v="2025-05-31T00:00:00" u="1"/>
        <d v="2025-07-31T00:00:00" u="1"/>
        <d v="2025-08-31T00:00:00" u="1"/>
        <d v="2025-10-31T00:00:00" u="1"/>
        <d v="2025-04-30T00:00:00" u="1"/>
        <d v="2025-06-30T00:00:00" u="1"/>
        <d v="2025-09-30T00:00:00" u="1"/>
        <d v="2025-11-30T00:00:00" u="1"/>
        <d v="2025-02-28T00:00:00" u="1"/>
        <d v="2025-11-14T00:00:00" u="1"/>
        <d v="2025-03-03T00:00:00" u="1"/>
        <d v="2025-06-02T00:00:00" u="1"/>
        <d v="2025-12-08T00:00:00" u="1"/>
        <d v="2025-10-20T00:00:00" u="1"/>
        <d v="2025-01-27T00:00:00" u="1"/>
        <d v="2025-06-03T00:00:00" u="1"/>
        <d v="2025-04-04T00:00:00" u="1"/>
        <d v="2025-10-06T00:00:00" u="1"/>
        <d v="2025-02-12T00:00:00" u="1"/>
        <d v="2025-04-15T00:00:00" u="1"/>
        <d v="2025-11-10T00:00:00" u="1"/>
        <d v="2025-11-19T00:00:00" u="1"/>
        <d v="2025-03-10T00:00:00" u="1"/>
        <d v="2025-06-13T00:00:00" u="1"/>
        <d v="2025-05-28T00:00:00" u="1"/>
        <d v="2025-08-21T00:00:00" u="1"/>
        <d v="2025-05-27T00:00:00" u="1"/>
        <d v="2025-06-04T00:00:00" u="1"/>
        <d v="2025-09-02T00:00:00" u="1"/>
        <d v="2025-02-21T00:00:00" u="1"/>
        <d v="2025-11-09T00:00:00" u="1"/>
        <d v="2025-02-13T00:00:00" u="1"/>
        <d v="2025-05-15T00:00:00" u="1"/>
        <d v="2025-08-13T00:00:00" u="1"/>
        <d v="2025-05-13T00:00:00" u="1"/>
        <d v="2025-01-28T00:00:00" u="1"/>
        <d v="2025-12-06T00:00:00" u="1"/>
        <d v="2025-01-01T00:00:00" u="1"/>
        <d v="2025-03-28T00:00:00" u="1"/>
        <d v="2025-04-10T00:00:00" u="1"/>
        <d v="2025-11-23T00:00:00" u="1"/>
        <d v="2025-11-17T00:00:00" u="1"/>
        <d v="2025-12-05T00:00:00" u="1"/>
        <d v="2025-01-10T00:00:00" u="1"/>
        <d v="2025-02-07T00:00:00" u="1"/>
        <d v="2025-08-14T00:00:00" u="1"/>
        <d v="2025-09-15T00:00:00" u="1"/>
        <d v="2025-11-18T00:00:00" u="1"/>
        <d v="2025-11-07T00:00:00" u="1"/>
        <d v="2025-07-24T00:00:00" u="1"/>
        <d v="2025-04-16T00:00:00" u="1"/>
        <d v="2025-04-03T00:00:00" u="1"/>
        <d v="2025-05-20T00:00:00" u="1"/>
        <d v="2025-10-01T00:00:00" u="1"/>
        <d v="2025-06-10T00:00:00" u="1"/>
        <d v="2025-03-02T00:00:00" u="1"/>
        <d v="2025-04-17T00:00:00" u="1"/>
        <d v="2025-03-20T00:00:00" u="1"/>
        <d v="2025-02-18T00:00:00" u="1"/>
        <d v="2025-01-06T00:00:00" u="1"/>
        <d v="2025-12-03T00:00:00" u="1"/>
        <d v="2025-05-09T00:00:00" u="1"/>
        <d v="2025-03-18T00:00:00" u="1"/>
        <d v="2024-04-11T00:00:00" u="1"/>
        <d v="2025-03-01T00:00:00" u="1"/>
        <d v="2025-02-25T00:00:00" u="1"/>
        <d v="2025-11-01T00:00:00" u="1"/>
        <d v="2025-10-23T00:00:00" u="1"/>
        <d v="2025-06-29T00:00:00" u="1"/>
        <d v="2025-04-29T00:00:00" u="1"/>
        <d v="2025-06-09T00:00:00" u="1"/>
        <d v="2025-10-09T00:00:00" u="1"/>
        <d v="2025-02-09T00:00:00" u="1"/>
        <d v="2025-06-06T00:00:00" u="1"/>
        <d v="2025-01-14T00:00:00" u="1"/>
        <d v="2025-01-23T00:00:00" u="1"/>
        <d v="2025-06-20T00:00:00" u="1"/>
        <d v="2025-01-08T00:00:00" u="1"/>
        <d v="2025-04-24T00:00:00" u="1"/>
        <d v="2025-05-12T00:00:00" u="1"/>
        <d v="2025-11-27T00:00:00" u="1"/>
        <d v="2025-06-19T00:00:00" u="1"/>
        <d v="2025-10-02T00:00:00" u="1"/>
        <d v="2025-04-14T00:00:00" u="1"/>
        <d v="2025-11-04T00:00:00" u="1"/>
        <d v="2025-04-07T00:00:00" u="1"/>
        <d v="2025-10-10T00:00:00" u="1"/>
        <d v="2025-09-06T00:00:00" u="1"/>
        <d v="2025-01-07T00:00:00" u="1"/>
        <d v="2025-07-08T00:00:00" u="1"/>
        <d v="2025-03-06T00:00:00" u="1"/>
        <d v="2025-08-06T00:00:00" u="1"/>
        <d v="2025-10-08T00:00:00" u="1"/>
        <d v="2025-11-12T00:00:00" u="1"/>
        <d v="2025-07-01T00:00:00" u="1"/>
        <d v="2025-05-30T00:00:00" u="1"/>
        <d v="2025-12-11T00:00:00" u="1"/>
        <d v="2025-09-08T00:00:00" u="1"/>
        <d v="2025-10-13T00:00:00" u="1"/>
        <d v="2025-12-19T00:00:00" u="1"/>
        <d v="2025-05-05T00:00:00" u="1"/>
        <d v="2025-09-07T00:00:00" u="1"/>
        <d v="2025-06-07T00:00:00" u="1"/>
        <d v="2025-05-10T00:00:00" u="1"/>
        <d v="2025-09-26T00:00:00" u="1"/>
        <d v="2025-04-12T00:00:00" u="1"/>
        <d v="2025-12-01T00:00:00" u="1"/>
        <d v="2025-03-04T00:00:00" u="1"/>
        <d v="2025-08-12T00:00:00" u="1"/>
        <d v="2025-01-11T00:00:00" u="1"/>
        <d v="2025-07-09T00:00:00" u="1"/>
        <d v="2025-05-11T00:00:00" u="1"/>
        <d v="2025-02-05T00:00:00" u="1"/>
        <d v="2025-04-11T00:00:00" u="1"/>
        <d v="2025-09-27T00:00:00" u="1"/>
        <d v="2025-12-21T00:00:00" u="1"/>
        <d v="2025-09-09T00:00:00" u="1"/>
        <d v="2025-12-15T00:00:00" u="1"/>
        <d v="2025-05-25T00:00:00" u="1"/>
        <d v="2025-09-24T00:00:00" u="1"/>
        <d v="2025-11-03T00:00:00" u="1"/>
        <d v="2025-02-24T00:00:00" u="1"/>
        <d v="2025-02-20T00:00:00" u="1"/>
        <d v="2025-10-07T00:00:00" u="1"/>
        <d v="2025-05-24T00:00:00" u="1"/>
        <d v="2025-04-09T00:00:00" u="1"/>
        <d v="2025-06-16T00:00:00" u="1"/>
        <d v="2025-11-05T00:00:00" u="1"/>
        <d v="2025-07-04T00:00:00" u="1"/>
        <d v="2025-03-19T00:00:00" u="1"/>
        <d v="2025-05-23T00:00:00" u="1"/>
        <d v="2025-09-22T00:00:00" u="1"/>
        <d v="2025-06-25T00:00:00" u="1"/>
        <d v="2025-12-02T00:00:00" u="1"/>
        <d v="2024-11-11T00:00:00" u="1"/>
        <d v="2025-02-10T00:00:00" u="1"/>
        <d v="2025-08-08T00:00:00" u="1"/>
        <d v="2025-09-05T00:00:00" u="1"/>
        <d v="2025-10-03T00:00:00" u="1"/>
        <d v="2025-10-22T00:00:00" u="1"/>
        <d v="2025-03-24T00:00:00" u="1"/>
        <d v="2025-06-08T00:00:00" u="1"/>
        <d v="2025-08-29T00:00:00" u="1"/>
        <d v="2025-09-17T00:00:00" u="1"/>
        <d v="2025-01-18T00:00:00" u="1"/>
        <d v="2025-02-01T00:00:00" u="1"/>
        <d v="2025-02-22T00:00:00" u="1"/>
        <d v="2025-03-15T00:00:00" u="1"/>
        <d v="2025-09-13T00:00:00" u="1"/>
        <d v="2025-09-20T00:00:00" u="1"/>
        <d v="2025-10-11T00:00:00" u="1"/>
        <d v="2025-11-08T00:00:00" u="1"/>
        <d v="2025-12-13T00:00:00" u="1"/>
        <d v="2025-03-25T00:00:00" u="1"/>
        <d v="2025-11-24T00:00:00" u="1"/>
        <d v="2025-02-14T00:00:00" u="1"/>
        <d v="2025-05-19T00:00:00" u="1"/>
        <d v="2025-03-05T00:00:00" u="1"/>
        <d v="2025-07-29T00:00:00" u="1"/>
        <d v="2025-08-28T00:00:00" u="1"/>
        <d v="2025-10-28T00:00:00" u="1"/>
        <d v="2025-11-28T00:00:00" u="1"/>
        <d v="2025-12-28T00:00:00" u="1"/>
        <d v="2025-04-25T00:00:00" u="1"/>
        <d v="2025-02-11T00:00:00" u="1"/>
        <d v="2025-03-07T00:00:00" u="1"/>
        <d v="2025-05-06T00:00:00" u="1"/>
        <d v="2025-06-22T00:00:00" u="1"/>
        <d v="2025-05-21T00:00:00" u="1"/>
        <d v="2025-02-27T00:00:00" u="1"/>
        <d v="2024-04-14T00:00:00" u="1"/>
        <d v="2025-06-27T00:00:00" u="1"/>
        <d v="2024-09-29T00:00:00" u="1"/>
        <d v="2025-09-23T00:00:00" u="1"/>
        <d v="2025-10-21T00:00:00" u="1"/>
        <d v="2025-06-28T00:00:00" u="1"/>
        <d v="2025-02-04T00:00:00" u="1"/>
        <d v="2025-02-17T00:00:00" u="1"/>
        <d v="2025-02-06T00:00:00" u="1"/>
        <d v="2025-03-09T00:00:00" u="1"/>
        <d v="2025-07-21T00:00:00" u="1"/>
        <d v="2025-12-25T00:00:00" u="1"/>
        <d v="2025-08-25T00:00:00" u="1"/>
        <d v="2025-10-16T00:00:00" u="1"/>
        <d v="2025-03-13T00:00:00" u="1"/>
        <d v="2025-02-19T00:00:00" u="1"/>
        <d v="2025-03-30T00:00:00" u="1"/>
        <d v="2025-10-29T00:00:00" u="1"/>
        <d v="2025-07-06T00:00:00" u="1"/>
        <d v="2025-01-13T00:00:00" u="1"/>
        <d v="2025-07-11T00:00:00" u="1"/>
        <d v="2025-09-25T00:00:00" u="1"/>
        <d v="2025-10-30T00:00:00" u="1"/>
        <d v="2025-01-21T00:00:00" u="1"/>
        <d v="2025-12-12T00:00:00" u="1"/>
        <d v="2025-04-18T00:00:00" u="1"/>
        <d v="2025-03-11T00:00:00" u="1"/>
        <d v="2025-11-21T00:00:00" u="1"/>
        <d v="2025-11-11T00:00:00" u="1"/>
        <d v="2025-10-19T00:00:00" u="1"/>
        <d v="2025-05-01T00:00:00" u="1"/>
        <d v="2025-08-01T00:00:00" u="1"/>
        <d v="2025-04-01T00:00:00" u="1"/>
        <d v="2025-06-01T00:00:00" u="1"/>
        <d v="2025-05-22T00:00:00" u="1"/>
        <d v="2025-08-30T00:00:00" u="1"/>
        <d v="2025-07-02T00:00:00" u="1"/>
        <d v="2025-11-25T00:00:00" u="1"/>
        <d v="2025-11-13T00:00:00" u="1"/>
        <d v="2025-01-16T00:00:00" u="1"/>
        <d v="2025-01-15T00:00:00" u="1"/>
        <d v="2025-05-07T00:00:00" u="1"/>
        <d v="2025-01-20T00:00:00" u="1"/>
        <d v="2025-01-19T00:00:00" u="1"/>
        <d v="2025-12-04T00:00:00" u="1"/>
        <d v="2025-12-09T00:00:00" u="1"/>
        <d v="2025-04-22T00:00:00" u="1"/>
        <d v="2025-07-07T00:00:00" u="1"/>
        <d v="2025-09-12T00:00:00" u="1"/>
        <d v="2025-10-17T00:00:00" u="1"/>
        <d v="2025-10-24T00:00:00" u="1"/>
        <d v="2025-03-17T00:00:00" u="1"/>
        <d v="2025-09-18T00:00:00" u="1"/>
        <d v="2025-11-06T00:00:00" u="1"/>
        <d v="2025-11-20T00:00:00" u="1"/>
        <d v="2025-01-24T00:00:00" u="1"/>
        <d v="2025-09-19T00:00:00" u="1"/>
        <d v="2025-09-11T00:00:00" u="1"/>
        <d v="2025-01-09T00:00:00" u="1"/>
        <d v="2025-07-30T00:00:00" u="1"/>
        <d v="2025-06-18T00:00:00" u="1"/>
        <d v="2025-03-26T00:00:00" u="1"/>
        <d v="2025-01-04T00:00:00" u="1"/>
        <d v="2025-01-12T00:00:00" u="1"/>
        <d v="2025-01-17T00:00:00" u="1"/>
        <d v="2025-01-29T00:00:00" u="1"/>
        <d v="2025-02-03T00:00:00" u="1"/>
        <d v="2025-03-12T00:00:00" u="1"/>
        <d v="2025-03-14T00:00:00" u="1"/>
        <d v="2025-03-27T00:00:00" u="1"/>
        <d v="2025-04-08T00:00:00" u="1"/>
        <d v="2025-04-23T00:00:00" u="1"/>
        <d v="2025-05-02T00:00:00" u="1"/>
        <d v="2025-05-29T00:00:00" u="1"/>
        <d v="2025-06-05T00:00:00" u="1"/>
        <d v="2025-06-12T00:00:00" u="1"/>
        <d v="2025-06-23T00:00:00" u="1"/>
        <d v="2025-07-03T00:00:00" u="1"/>
        <d v="2025-07-10T00:00:00" u="1"/>
        <d v="2025-07-16T00:00:00" u="1"/>
        <d v="2025-07-18T00:00:00" u="1"/>
        <d v="2025-07-25T00:00:00" u="1"/>
        <d v="2025-07-27T00:00:00" u="1"/>
        <d v="2025-07-28T00:00:00" u="1"/>
        <d v="2025-08-11T00:00:00" u="1"/>
        <d v="2025-08-20T00:00:00" u="1"/>
        <d v="2025-08-22T00:00:00" u="1"/>
        <d v="2025-08-23T00:00:00" u="1"/>
        <d v="2025-08-24T00:00:00" u="1"/>
        <d v="2025-08-26T00:00:00" u="1"/>
        <d v="2025-08-27T00:00:00" u="1"/>
        <d v="2025-09-03T00:00:00" u="1"/>
        <d v="2025-09-04T00:00:00" u="1"/>
        <d v="2025-09-16T00:00:00" u="1"/>
        <d v="2025-10-04T00:00:00" u="1"/>
        <d v="2025-10-15T00:00:00" u="1"/>
        <d v="2025-12-07T00:00:00" u="1"/>
        <d v="2025-01-03T00:00:00" u="1"/>
        <d v="2025-01-22T00:00:00" u="1"/>
        <d v="2025-01-26T00:00:00" u="1"/>
        <d v="2025-01-05T00:00:00" u="1"/>
        <d v="2025-04-27T00:00:00" u="1"/>
        <d v="2025-07-19T00:00:00" u="1"/>
        <d v="2025-07-22T00:00:00" u="1"/>
        <d v="2025-09-10T00:00:00" u="1"/>
        <d v="2025-12-16T00:00:00" u="1"/>
        <d v="2025-06-15T00:00:00" u="1"/>
        <d v="2025-01-25T00:00:00" u="1"/>
        <d v="2025-05-08T00:00:00" u="1"/>
        <d v="2025-05-14T00:00:00" u="1"/>
        <d v="2025-12-30T00:00:00" u="1"/>
        <d v="2025-04-20T00:00:00" u="1"/>
        <d v="2025-05-03T00:00:00" u="1"/>
        <d v="2025-06-11T00:00:00" u="1"/>
        <d v="2025-12-17T00:00:00" u="1"/>
        <d v="2025-08-18T00:00:00" u="1"/>
        <d v="2025-10-14T00:00:00" u="1"/>
        <d v="2025-11-02T00:00:00" u="1"/>
        <d v="2025-11-22T00:00:00" u="1"/>
        <d v="2025-05-04T00:00:00" u="1"/>
        <d v="2025-06-24T00:00:00" u="1"/>
        <d v="2025-11-16T00:00:00" u="1"/>
        <d v="2025-10-25T00:00:00" u="1"/>
        <d v="2025-11-29T00:00:00" u="1"/>
        <d v="2025-07-23T00:00:00" u="1"/>
        <d v="2025-10-05T00:00:00" u="1"/>
        <d v="2025-05-16T00:00:00" u="1"/>
      </sharedItems>
      <fieldGroup par="19"/>
    </cacheField>
    <cacheField name="EntryNumber" numFmtId="0">
      <sharedItems containsSemiMixedTypes="0" containsString="0" containsNumber="1" containsInteger="1" minValue="26100001" maxValue="26890006"/>
    </cacheField>
    <cacheField name="GLAccountCodeDescription" numFmtId="0">
      <sharedItems count="95">
        <s v="70210000"/>
        <s v="61390000"/>
        <s v="64020000"/>
        <s v="73300200"/>
        <s v="64021000"/>
        <s v="73100000"/>
        <s v="61500000"/>
        <s v="64030000"/>
        <s v="61211000"/>
        <s v="61470200"/>
        <s v="61631000"/>
        <s v="61110000"/>
        <s v="61133000"/>
        <s v="61470100"/>
        <s v="61040000"/>
        <s v="61132000"/>
        <s v="63710000"/>
        <s v="61100000"/>
        <s v="62390100"/>
        <s v="61131000"/>
        <s v="61611000"/>
        <s v="73300100"/>
        <s v="62300000"/>
        <s v="61070000"/>
        <s v="61130000"/>
        <s v="65800000"/>
        <s v="61137123"/>
        <s v="61150000"/>
        <s v="61992000"/>
        <s v="61590000"/>
        <s v="61192000"/>
        <s v="61470500"/>
        <s v="61150100"/>
        <s v="73800000"/>
        <s v="62041000"/>
        <s v="62340000"/>
        <s v="61930000"/>
        <s v="62310000"/>
        <s v="62320000"/>
        <s v="62100000"/>
        <s v="62000000"/>
        <s v="62341000"/>
        <s v="61469000"/>
        <s v="63021000"/>
        <s v="61153000"/>
        <s v="63010000"/>
        <s v="61429000"/>
        <s v="61151000"/>
        <s v="61201000"/>
        <s v="74500000"/>
        <s v="64010000"/>
        <s v="61241000"/>
        <s v="75110000"/>
        <s v="66400000"/>
        <s v="61060000"/>
        <s v="61530000"/>
        <s v="61191000"/>
        <s v="61090000"/>
        <s v="64002000"/>
        <s v="70200000"/>
        <s v="61530100"/>
        <s v="61420000"/>
        <s v="61231000"/>
        <s v="62350000" u="1"/>
        <s v="62002000" u="1"/>
        <s v="63700000" u="1"/>
        <s v="61154000" u="1"/>
        <s v="61300000" u="1"/>
        <s v="61461000" u="1"/>
        <s v="61430000" u="1"/>
        <s v="62090000" u="1"/>
        <s v="61050000" u="1"/>
        <s v="61940000" u="1"/>
        <s v="61400000" u="1"/>
        <s v="61190000" u="1"/>
        <s v="61120000" u="1"/>
        <s v="61310000" u="1"/>
        <s v="64003000" u="1"/>
        <s v="61470000" u="1"/>
        <s v="61140000" u="1"/>
        <s v="61251000" u="1"/>
        <s v="61690000" u="1"/>
        <s v="61470300" u="1"/>
        <s v="65500000" u="1"/>
        <s v="75700000" u="1"/>
        <s v="62001000" u="1"/>
        <s v="70000000" u="1"/>
        <s v="76900000" u="1"/>
        <s v="73309000" u="1"/>
        <s v="74600000" u="1"/>
        <s v="61450000" u="1"/>
        <s v="73390000" u="1"/>
        <s v="73300300" u="1"/>
        <s v="61139000" u="1"/>
        <s v="61152000" u="1"/>
      </sharedItems>
    </cacheField>
    <cacheField name="GLAccountDescriptionDescription" numFmtId="0">
      <sharedItems count="97">
        <s v="Inschrijvingsgelden deelnemers"/>
        <s v="Drukwerken, informatie- promotiemateriaa"/>
        <s v="Provinciale subsidies - ondersteuning"/>
        <s v="Subsidie beleidsfocus jeugdsport"/>
        <s v="Jeugdsubsidie - ondersteuning"/>
        <s v="Lidgelden toegetreden leden"/>
        <s v="Inschrijvingsgeld cursussen"/>
        <s v="Ondersteuning leerschool"/>
        <s v="Verplaatsingskosten: sporttechnische mw"/>
        <s v="Vrijwilligersvergoeding scheidrechters"/>
        <s v="Verblijfskosten: Deelnemers"/>
        <s v="Aankoop van bureelbenodigdheden"/>
        <s v="Reis- en annulatieverzekering"/>
        <s v="Vrijwilligers vergoedingen: forf. kostenvergoeding"/>
        <s v="Huur sportaccommodaties"/>
        <s v="Verzekering lichamelijke ongevallen"/>
        <s v="Besteding en terugneming voorz voor andere risico's en ko"/>
        <s v="Verbruikskosten interne&amp;externe communi"/>
        <s v="Geneeskundige dienst"/>
        <s v="Verzekering BA"/>
        <s v="Verblijfskosten sporttechn mw"/>
        <s v="Basissubsidies SV werking"/>
        <s v="verzekering tegen arbeidsongevallen"/>
        <s v="Huur secretariaat"/>
        <s v="Brandverzekering"/>
        <s v="Bankkosten"/>
        <s v="Personeelsverzekering"/>
        <s v="Aankopen technologisch materiaal"/>
        <s v="Receptie- en representatiekosten"/>
        <s v="Andere lidgelden en bijdragen"/>
        <s v="Aankopen wedstrijdmateriaal"/>
        <s v="Vrijwilligersvergoeding elite trainers"/>
        <s v="Aankoop software"/>
        <s v="Compenserende bedragen verm. loonkost"/>
        <s v="Vakantiegeld docenten in bijscholing"/>
        <s v="Maaltijdcheques: zichtwaarde"/>
        <s v="Sociaal secretariaat"/>
        <s v="Andere personeelskosten: woon/werk-verke"/>
        <s v="Kosten eigen aan de werkgever"/>
        <s v="RSZ: Personeelsleden in vaste dienst"/>
        <s v="Brutoloon, personeel in vaste dienst"/>
        <s v="Maaltijdcheques administratiekost"/>
        <s v="Dienstverlening andere medewerkers"/>
        <s v="Afschrijving Technologisch materiaal VE"/>
        <s v="Website"/>
        <s v="Afschrijvingen op immateriële vaste activa"/>
        <s v="Andere kosten voor financiële verslaggev"/>
        <s v="Aankoop sportmateriaal"/>
        <s v="Verplaatsingskosten: Administratieve mw"/>
        <s v="Doorrekening kosten vervoer/verblijf"/>
        <s v="Jaarlijkse taks vergoeding successierech"/>
        <s v="Verplaatsingskosten: Bestuursleden"/>
        <s v="Intresten"/>
        <s v="Overige uitzonderlijke kosten"/>
        <s v="Huur vergader- en leslokalen"/>
        <s v="Inschrijvingsgeld internationale wedstri"/>
        <s v="Aankopen sportkledij en sportmateriaal"/>
        <s v="Huur andere"/>
        <s v="Reprobel"/>
        <s v="Inkomgelden toeschouwers kampioenschappen"/>
        <s v="Inschrijvingsgeld kampioenschappen"/>
        <s v="Opmaak, neerlegging en controle vd jrr"/>
        <s v="Verplaatsingskosten: Deelnemers"/>
        <s v="Provisie vakantiegeld" u="1"/>
        <s v="Eindejaarspremie, personeel in vaste die" u="1"/>
        <s v="Voorzieningen voor andere risico's en ko" u="1"/>
        <s v="Aankoop medailles &amp; bekers" u="1"/>
        <s v="Drukwerken" u="1"/>
        <s v="Dienstverlening occ sporttech mw" u="1"/>
        <s v="Juridisch advies" u="1"/>
        <s v="Andere personeelskosten" u="1"/>
        <s v="Huur materiaal" u="1"/>
        <s v="Internationale wedstrijden - algemene kosten" u="1"/>
        <s v="Kosten voor medische hulpposten" u="1"/>
        <s v="Andere werkingskosten" u="1"/>
        <s v="Brandstof voertuigen" u="1"/>
        <s v="Kosten voor informatie- en promotiemat" u="1"/>
        <s v="Publicatie Belgisch Staatsblad" u="1"/>
        <s v="Bestuurdersvrijwillgers vergoedingen: forf. kostenvergoeding" u="1"/>
        <s v="Onderhoud" u="1"/>
        <s v="Verplaatsingskosten: Gastsprekers" u="1"/>
        <s v="Verblijfskosten: Andere" u="1"/>
        <s v="Vrijwilligersvergoeding markeerder kampioenschappen: forf. K" u="1"/>
        <s v="Resultaten uit de omrekening van vreemde" u="1"/>
        <s v="Betalingsverschillen" u="1"/>
        <s v="Vakantiegeld, personeel in vaste dienst" u="1"/>
        <s v="Verkoopdienst" u="1"/>
        <s v="Overige uitzonderlijke opbrengsten" u="1"/>
        <s v="Andere subsidies" u="1"/>
        <s v="Diverse bedrijfsopbrengsten" u="1"/>
        <s v="Gerechts- en vorderingskosten" u="1"/>
        <s v="Regularisatie subsidies voorgaande jaren" u="1"/>
        <s v="Subsidie VIA-middelen" u="1"/>
        <s v="Decretale verzekering leden" u="1"/>
        <s v="Huur meubilair" u="1"/>
        <s v="Didactisch materiaal" u="1"/>
        <s v="VTS vrijwilligers vergoedingen: forf. kostenvergoeding" u="1"/>
      </sharedItems>
    </cacheField>
    <cacheField name="Description" numFmtId="0">
      <sharedItems containsDate="1" containsBlank="1" containsMixedTypes="1" minDate="2026-01-01T00:00:00" maxDate="1900-01-07T02:40:04"/>
    </cacheField>
    <cacheField name="AmountDC" numFmtId="0">
      <sharedItems containsSemiMixedTypes="0" containsString="0" containsNumber="1" minValue="-16723.02" maxValue="293776.33"/>
    </cacheField>
    <cacheField name="AccountCode" numFmtId="0">
      <sharedItems containsString="0" containsBlank="1" containsNumber="1" containsInteger="1" minValue="1" maxValue="50480"/>
    </cacheField>
    <cacheField name="AccountName" numFmtId="0">
      <sharedItems containsBlank="1"/>
    </cacheField>
    <cacheField name="CostCenterCodeDescriptionCode" numFmtId="0">
      <sharedItems containsBlank="1" count="91">
        <s v="S4D14A62"/>
        <s v="S1D01A01"/>
        <s v="S1D01A02"/>
        <s v="S1D01A03"/>
        <s v="S1D01A04"/>
        <s v="S1D02A07"/>
        <s v="S2D06A20"/>
        <s v="D3T09A26"/>
        <s v="S3D11A38"/>
        <s v="S3D12A49"/>
        <s v="D1T02A11"/>
        <s v="S4D16A84"/>
        <s v="D2T05A21"/>
        <s v="S4D14A67"/>
        <s v="D2T03A12"/>
        <s v="S4D15A74"/>
        <s v="D2T03A15"/>
        <s v="S4D15A78"/>
        <s v="D2T05A20"/>
        <s v="D2T08E25"/>
        <s v="D2T03A16"/>
        <s v="S4D16A89"/>
        <s v="S4D16A91"/>
        <s v="D2T03A13"/>
        <s v="D3T10A27"/>
        <s v="D2T03B15"/>
        <s v="D2T07A24"/>
        <s v="D2T08A25"/>
        <s v="D2T06A22"/>
        <s v="D2T05A19"/>
        <s v="S4D14A65"/>
        <s v="D1T01A06"/>
        <s v="D1T01B01"/>
        <s v="D2T06A23"/>
        <s v="D2T08D25"/>
        <s v="D2T03A14"/>
        <s v="D2T04A17"/>
        <s v="S4D15A80"/>
        <s v="D2T08B25"/>
        <s v="S4D16A92"/>
        <s v="D2T08C25"/>
        <s v="S4D16A90"/>
        <s v="S4D15A76"/>
        <s v="S4D15A70"/>
        <s v="D2T08F25"/>
        <s v="S3D11B42"/>
        <s v="S3D13A51"/>
        <s v="S3D11A42"/>
        <s v="D1T02A10"/>
        <s v="S2D08A30"/>
        <s v="S4D15A71"/>
        <s v="S2D07A23"/>
        <s v="S4D15A81"/>
        <s v="S4D16A87"/>
        <s v="S4D14A61"/>
        <s v="S1D03A08"/>
        <s v="S1D03A09" u="1"/>
        <s v="DECVERZ" u="1"/>
        <s v="S2D07A22" u="1"/>
        <s v="S4D14A66" u="1"/>
        <s v="S4D15A73" u="1"/>
        <s v="SD3O1A03" u="1"/>
        <s v="S4D14A63" u="1"/>
        <s v="SD6O4A01" u="1"/>
        <s v="S4D15A69" u="1"/>
        <s v="S4D15A72" u="1"/>
        <s v="S4D16A83" u="1"/>
        <s v="D1T01A07" u="1"/>
        <s v="S3D10A37" u="1"/>
        <s v="ADM" u="1"/>
        <s v="S4D15A75" u="1"/>
        <s v="D1T01A05" u="1"/>
        <s v="S4D15A79" u="1"/>
        <s v="S3D11A44" u="1"/>
        <s v="S4D16A88" u="1"/>
        <s v="S4D15A77" u="1"/>
        <s v="S3D11A41" u="1"/>
        <s v="S4D16A85" u="1"/>
        <s v="S4D16A82" u="1"/>
        <s v="D1T01A03" u="1"/>
        <s v="S4D14A64" u="1"/>
        <s v="D2T04A18" u="1"/>
        <s v="SD7O2A07" u="1"/>
        <s v="SD7O2A05" u="1"/>
        <s v="RECHTVER" u="1"/>
        <s v="S1D04A14" u="1"/>
        <s v="S3D11A43" u="1"/>
        <s v="OVERHEAD" u="1"/>
        <s v="D3T10A28" u="1"/>
        <m u="1"/>
        <s v="D1T01A02" u="1"/>
      </sharedItems>
    </cacheField>
    <cacheField name="CostCenterCodeDescriptionDescription" numFmtId="0">
      <sharedItems/>
    </cacheField>
    <cacheField name="CostUnitCodeDescriptionCode" numFmtId="0">
      <sharedItems containsString="0" containsBlank="1" count="1">
        <m/>
      </sharedItems>
    </cacheField>
    <cacheField name="CostUnitCodeDescriptionDescription" numFmtId="0">
      <sharedItems containsString="0" containsBlank="1" count="1">
        <m/>
      </sharedItems>
    </cacheField>
    <cacheField name="JournalCodeDescriptionCode" numFmtId="0">
      <sharedItems containsSemiMixedTypes="0" containsString="0" containsNumber="1" containsInteger="1" minValue="10" maxValue="89" count="10">
        <n v="51"/>
        <n v="60"/>
        <n v="89"/>
        <n v="80"/>
        <n v="87"/>
        <n v="81"/>
        <n v="88"/>
        <n v="70"/>
        <n v="52"/>
        <n v="10"/>
      </sharedItems>
    </cacheField>
    <cacheField name="JournalCodeDescriptionDescription" numFmtId="0">
      <sharedItems count="10">
        <s v="KBC - BE35 7370 0768 1837"/>
        <s v="Aankopen"/>
        <s v="Afsluitingsdagboek"/>
        <s v="Diverse posten"/>
        <s v="Over te dragen kosten en opbrengsten (automatisch)"/>
        <s v="Lonen"/>
        <s v="Afschrijvingen (automatisch)"/>
        <s v="Verkopen"/>
        <s v="KBC Spaar - BE81 7470 0837 0824"/>
        <s v="Kasboek"/>
      </sharedItems>
    </cacheField>
    <cacheField name="Verantwdlk/ Team KV" numFmtId="0">
      <sharedItems containsBlank="1" count="7">
        <s v="Timothy"/>
        <s v="Kara"/>
        <s v="Lieven"/>
        <s v="Brand"/>
        <s v="M4"/>
        <m u="1"/>
        <s v="Team nog toe te wijzen" u="1"/>
      </sharedItems>
    </cacheField>
    <cacheField name="Commissie" numFmtId="0">
      <sharedItems containsBlank="1" count="14">
        <s v="WKF"/>
        <s v="Communicatie"/>
        <s v="Alle commissies"/>
        <s v="Provincies"/>
        <s v="Jeugd"/>
        <s v="Eigen middelen"/>
        <s v="SKO"/>
        <s v="Commissie nog toe te wijzen"/>
        <s v="Ippon"/>
        <s v="Subsidies SV"/>
        <s v="Beide competities"/>
        <s v="Veilig Sporten"/>
        <s v="G-Karate"/>
        <m u="1"/>
      </sharedItems>
    </cacheField>
    <cacheField name="Maanden (EntryDate)" numFmtId="0" databaseField="0">
      <fieldGroup base="1">
        <rangePr groupBy="months" startDate="2025-12-18T00:00:00" endDate="2027-01-01T00:00:00"/>
        <groupItems count="14">
          <s v="&lt;18/12/2025"/>
          <s v="jan"/>
          <s v="feb"/>
          <s v="mrt"/>
          <s v="apr"/>
          <s v="mei"/>
          <s v="jun"/>
          <s v="jul"/>
          <s v="aug"/>
          <s v="sep"/>
          <s v="okt"/>
          <s v="nov"/>
          <s v="dec"/>
          <s v="&gt;1/01/2027"/>
        </groupItems>
      </fieldGroup>
    </cacheField>
    <cacheField name="Kwartalen (EntryDate)" numFmtId="0" databaseField="0">
      <fieldGroup base="1">
        <rangePr groupBy="quarters" startDate="2025-12-18T00:00:00" endDate="2027-01-01T00:00:00"/>
        <groupItems count="6">
          <s v="&lt;18/12/2025"/>
          <s v="Kwrt1"/>
          <s v="Kwrt2"/>
          <s v="Kwrt3"/>
          <s v="Kwrt4"/>
          <s v="&gt;1/01/2027"/>
        </groupItems>
      </fieldGroup>
    </cacheField>
    <cacheField name="Jaren (EntryDate)" numFmtId="0" databaseField="0">
      <fieldGroup base="1">
        <rangePr groupBy="years" startDate="2025-12-18T00:00:00" endDate="2027-01-01T00:00:00"/>
        <groupItems count="5">
          <s v="&lt;18/12/2025"/>
          <s v="2025"/>
          <s v="2026"/>
          <s v="2027"/>
          <s v="&gt;1/01/2027"/>
        </groupItems>
      </fieldGroup>
    </cacheField>
  </cacheFields>
  <extLst>
    <ext xmlns:x14="http://schemas.microsoft.com/office/spreadsheetml/2009/9/main" uri="{725AE2AE-9491-48be-B2B4-4EB974FC3084}">
      <x14:pivotCacheDefinition pivotCacheId="6679911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">
  <r>
    <x v="0"/>
    <x v="0"/>
    <n v="26510066"/>
    <x v="0"/>
    <x v="0"/>
    <s v="KARATE SCHOTEN VORIS                VK-WKF 2026  41+3 VORIS"/>
    <n v="564"/>
    <n v="50172"/>
    <s v="VORIS Karate schoten"/>
    <x v="0"/>
    <s v="Deelname aan Internationale wedstrijden WKF"/>
    <x v="0"/>
    <x v="0"/>
    <x v="0"/>
    <x v="0"/>
    <x v="0"/>
    <x v="0"/>
  </r>
  <r>
    <x v="0"/>
    <x v="0"/>
    <n v="26510066"/>
    <x v="0"/>
    <x v="0"/>
    <s v="KCAR EKSEL/PEER                     VK WKF 2026 37 deelnemer"/>
    <n v="444"/>
    <m/>
    <m/>
    <x v="0"/>
    <s v="Deelname aan Internationale wedstrijden WKF"/>
    <x v="0"/>
    <x v="0"/>
    <x v="0"/>
    <x v="0"/>
    <x v="0"/>
    <x v="0"/>
  </r>
  <r>
    <x v="0"/>
    <x v="1"/>
    <n v="26510056"/>
    <x v="0"/>
    <x v="0"/>
    <s v="HINODE VZW                          VK-WKF2026-2115-25+1team"/>
    <n v="324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KARATECLUB SAMOERAI LEUVEN          vlaams kampioenschap WKF"/>
    <n v="324"/>
    <n v="10158"/>
    <s v="KARATECLUB SAMOERAI LEUVEN"/>
    <x v="0"/>
    <s v="Deelname aan Internationale wedstrijden WKF"/>
    <x v="0"/>
    <x v="0"/>
    <x v="0"/>
    <x v="0"/>
    <x v="0"/>
    <x v="0"/>
  </r>
  <r>
    <x v="0"/>
    <x v="3"/>
    <n v="26510061"/>
    <x v="0"/>
    <x v="0"/>
    <s v="GOJU-RYU HASSELT                    VK-WKF 2026 - 3068 - 22"/>
    <n v="288"/>
    <n v="50216"/>
    <s v="Goju-Ryu Hasselt"/>
    <x v="0"/>
    <s v="Deelname aan Internationale wedstrijden WKF"/>
    <x v="0"/>
    <x v="0"/>
    <x v="0"/>
    <x v="0"/>
    <x v="0"/>
    <x v="0"/>
  </r>
  <r>
    <x v="0"/>
    <x v="0"/>
    <n v="26510066"/>
    <x v="0"/>
    <x v="0"/>
    <s v="KC GOJU GEEL                        18 categorieen + 3 teams"/>
    <n v="288"/>
    <n v="50239"/>
    <s v="Karateclub Goju Geel"/>
    <x v="0"/>
    <s v="Deelname aan Internationale wedstrijden WKF"/>
    <x v="0"/>
    <x v="0"/>
    <x v="0"/>
    <x v="0"/>
    <x v="0"/>
    <x v="0"/>
  </r>
  <r>
    <x v="0"/>
    <x v="4"/>
    <n v="26510060"/>
    <x v="0"/>
    <x v="0"/>
    <s v="KARATECLUB TOMODACHI                Vk wkf 2026-club 3011-17"/>
    <n v="228"/>
    <n v="50266"/>
    <s v="Karateclub Tomodachi"/>
    <x v="0"/>
    <s v="Deelname aan Internationale wedstrijden WKF"/>
    <x v="0"/>
    <x v="0"/>
    <x v="0"/>
    <x v="0"/>
    <x v="0"/>
    <x v="0"/>
  </r>
  <r>
    <x v="0"/>
    <x v="0"/>
    <n v="26510066"/>
    <x v="0"/>
    <x v="0"/>
    <s v="SHINGITAI HOESELT                   VK-WKF 2026-3034-16"/>
    <n v="192"/>
    <m/>
    <m/>
    <x v="0"/>
    <s v="Deelname aan Internationale wedstrijden WKF"/>
    <x v="0"/>
    <x v="0"/>
    <x v="0"/>
    <x v="0"/>
    <x v="0"/>
    <x v="0"/>
  </r>
  <r>
    <x v="0"/>
    <x v="5"/>
    <n v="26510062"/>
    <x v="0"/>
    <x v="0"/>
    <s v="KARATECLUB GR.BIJGAARDEN            VK-WKF 2026 - 2002 - 14"/>
    <n v="168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KARATE KO-BUDO EIGENBILZ            VK-WKF2026 - 3028 - 12 d"/>
    <n v="144"/>
    <m/>
    <m/>
    <x v="0"/>
    <s v="Deelname aan Internationale wedstrijden WKF"/>
    <x v="0"/>
    <x v="0"/>
    <x v="0"/>
    <x v="0"/>
    <x v="0"/>
    <x v="0"/>
  </r>
  <r>
    <x v="1"/>
    <x v="6"/>
    <n v="26510067"/>
    <x v="0"/>
    <x v="0"/>
    <s v="KARATE GROOT KORTENBERG             VK-WKF 2026-2057-12 DEEL"/>
    <n v="144"/>
    <m/>
    <m/>
    <x v="0"/>
    <s v="Deelname aan Internationale wedstrijden WKF"/>
    <x v="0"/>
    <x v="0"/>
    <x v="0"/>
    <x v="0"/>
    <x v="0"/>
    <x v="0"/>
  </r>
  <r>
    <x v="0"/>
    <x v="7"/>
    <n v="26510048"/>
    <x v="0"/>
    <x v="0"/>
    <s v="KAMACHO-DO KARATESCHOOL             VK-WKF 2026 - clubnummer"/>
    <n v="120"/>
    <n v="50186"/>
    <s v="Vandepaer Johan"/>
    <x v="0"/>
    <s v="Deelname aan Internationale wedstrijden WKF"/>
    <x v="0"/>
    <x v="0"/>
    <x v="0"/>
    <x v="0"/>
    <x v="0"/>
    <x v="0"/>
  </r>
  <r>
    <x v="0"/>
    <x v="5"/>
    <n v="26510062"/>
    <x v="0"/>
    <x v="0"/>
    <s v="KENSHIKAN LOCHRISTI VZW             VK-WKF 2026 - 4039- 11"/>
    <n v="120"/>
    <m/>
    <m/>
    <x v="0"/>
    <s v="Deelname aan Internationale wedstrijden WKF"/>
    <x v="0"/>
    <x v="0"/>
    <x v="0"/>
    <x v="0"/>
    <x v="0"/>
    <x v="0"/>
  </r>
  <r>
    <x v="0"/>
    <x v="5"/>
    <n v="26510062"/>
    <x v="0"/>
    <x v="0"/>
    <s v="HINODE VZW                          VK-WKF2026-2115-9"/>
    <n v="108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KARATECLUB KACHI                    VK-WKF 2026 - 4067 - 9 c"/>
    <n v="108"/>
    <n v="50124"/>
    <s v="De Nil Jurgen"/>
    <x v="0"/>
    <s v="Deelname aan Internationale wedstrijden WKF"/>
    <x v="0"/>
    <x v="0"/>
    <x v="0"/>
    <x v="0"/>
    <x v="0"/>
    <x v="0"/>
  </r>
  <r>
    <x v="0"/>
    <x v="4"/>
    <n v="26510060"/>
    <x v="0"/>
    <x v="0"/>
    <s v="Buchinskiy Philippe                 VK-WKF 2026 - 4097 - 8"/>
    <n v="96"/>
    <m/>
    <m/>
    <x v="0"/>
    <s v="Deelname aan Internationale wedstrijden WKF"/>
    <x v="0"/>
    <x v="0"/>
    <x v="0"/>
    <x v="0"/>
    <x v="0"/>
    <x v="0"/>
  </r>
  <r>
    <x v="0"/>
    <x v="3"/>
    <n v="26510061"/>
    <x v="0"/>
    <x v="0"/>
    <s v="GOJU-RYU KOERSEL                    VK - WKF 2026 - 3008 - 8"/>
    <n v="96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DE BRUYN-VAN CLEYNENBREUGE          VK-WKF2026 - 2006- 8 DEE"/>
    <n v="96"/>
    <m/>
    <m/>
    <x v="0"/>
    <s v="Deelname aan Internationale wedstrijden WKF"/>
    <x v="0"/>
    <x v="0"/>
    <x v="0"/>
    <x v="0"/>
    <x v="0"/>
    <x v="0"/>
  </r>
  <r>
    <x v="0"/>
    <x v="0"/>
    <n v="26510066"/>
    <x v="0"/>
    <x v="0"/>
    <s v="FUDOSHIN                            VK-WKF 2026 - 1100 - 8"/>
    <n v="96"/>
    <m/>
    <m/>
    <x v="0"/>
    <s v="Deelname aan Internationale wedstrijden WKF"/>
    <x v="0"/>
    <x v="0"/>
    <x v="0"/>
    <x v="0"/>
    <x v="0"/>
    <x v="0"/>
  </r>
  <r>
    <x v="0"/>
    <x v="8"/>
    <n v="26510057"/>
    <x v="0"/>
    <x v="0"/>
    <s v="BUDO KARATE TURNHOUT                Vk-wkf 2026 - clubnr 100"/>
    <n v="84"/>
    <m/>
    <m/>
    <x v="0"/>
    <s v="Deelname aan Internationale wedstrijden WKF"/>
    <x v="0"/>
    <x v="0"/>
    <x v="0"/>
    <x v="0"/>
    <x v="0"/>
    <x v="0"/>
  </r>
  <r>
    <x v="0"/>
    <x v="9"/>
    <n v="26510058"/>
    <x v="0"/>
    <x v="0"/>
    <s v="PFKS VZW                            VK-WKF 2026-3049-7 deeln"/>
    <n v="84"/>
    <m/>
    <m/>
    <x v="0"/>
    <s v="Deelname aan Internationale wedstrijden WKF"/>
    <x v="0"/>
    <x v="0"/>
    <x v="0"/>
    <x v="0"/>
    <x v="0"/>
    <x v="0"/>
  </r>
  <r>
    <x v="0"/>
    <x v="10"/>
    <n v="26510059"/>
    <x v="0"/>
    <x v="0"/>
    <s v="Dhr. Sami Bentaya                   VK-WKF 2026 - 3060 - 7 d"/>
    <n v="84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KARATECLUB UNITED FRIENDS           VK-WKF 2026-3063-7 deeln"/>
    <n v="84"/>
    <m/>
    <m/>
    <x v="0"/>
    <s v="Deelname aan Internationale wedstrijden WKF"/>
    <x v="0"/>
    <x v="0"/>
    <x v="0"/>
    <x v="0"/>
    <x v="0"/>
    <x v="0"/>
  </r>
  <r>
    <x v="2"/>
    <x v="11"/>
    <n v="26510022"/>
    <x v="0"/>
    <x v="0"/>
    <s v="GO NO SEN                           VK-WKF 2026 - 3048 - 6 d"/>
    <n v="72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SHIO KARATE OOSTENDE                Vlaams wkf 6atleten"/>
    <n v="72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BATTAL HASAN                        Yamac Devran Battal, Tuf"/>
    <n v="72"/>
    <m/>
    <m/>
    <x v="0"/>
    <s v="Deelname aan Internationale wedstrijden WKF"/>
    <x v="0"/>
    <x v="0"/>
    <x v="0"/>
    <x v="0"/>
    <x v="0"/>
    <x v="0"/>
  </r>
  <r>
    <x v="0"/>
    <x v="0"/>
    <n v="26510066"/>
    <x v="0"/>
    <x v="0"/>
    <s v="SINT-NIKLASE KARATECLUB             VK-WKF2026-4012-1 PLOEG"/>
    <n v="72"/>
    <m/>
    <m/>
    <x v="0"/>
    <s v="Deelname aan Internationale wedstrijden WKF"/>
    <x v="0"/>
    <x v="0"/>
    <x v="0"/>
    <x v="0"/>
    <x v="0"/>
    <x v="0"/>
  </r>
  <r>
    <x v="0"/>
    <x v="4"/>
    <n v="26510060"/>
    <x v="0"/>
    <x v="0"/>
    <s v="LEYSEN-VINCKENS B &amp; V               Vk-wkf 2026-1052-5 deeln"/>
    <n v="60"/>
    <m/>
    <m/>
    <x v="0"/>
    <s v="Deelname aan Internationale wedstrijden WKF"/>
    <x v="0"/>
    <x v="0"/>
    <x v="0"/>
    <x v="0"/>
    <x v="0"/>
    <x v="0"/>
  </r>
  <r>
    <x v="0"/>
    <x v="12"/>
    <n v="26510064"/>
    <x v="0"/>
    <x v="0"/>
    <s v="YUKAN KWAI KARATE                   VK-WKF 2026 - 4054 - 6 D"/>
    <n v="60"/>
    <m/>
    <m/>
    <x v="0"/>
    <s v="Deelname aan Internationale wedstrijden WKF"/>
    <x v="0"/>
    <x v="0"/>
    <x v="0"/>
    <x v="0"/>
    <x v="0"/>
    <x v="0"/>
  </r>
  <r>
    <x v="0"/>
    <x v="13"/>
    <n v="26510054"/>
    <x v="0"/>
    <x v="0"/>
    <s v="VERDYCK-DETREZ K &amp; S                VK VLAAMS KAMPIOENSCHAP"/>
    <n v="48"/>
    <n v="50303"/>
    <s v="Kevin Verdyck"/>
    <x v="0"/>
    <s v="Deelname aan Internationale wedstrijden WKF"/>
    <x v="0"/>
    <x v="0"/>
    <x v="0"/>
    <x v="0"/>
    <x v="0"/>
    <x v="0"/>
  </r>
  <r>
    <x v="0"/>
    <x v="3"/>
    <n v="26510061"/>
    <x v="0"/>
    <x v="0"/>
    <s v="KAR. D/VALKAART OOSTK. VZW          VK-WKF 2026 - 5004 - 4 D"/>
    <n v="48"/>
    <m/>
    <m/>
    <x v="0"/>
    <s v="Deelname aan Internationale wedstrijden WKF"/>
    <x v="0"/>
    <x v="0"/>
    <x v="0"/>
    <x v="0"/>
    <x v="0"/>
    <x v="0"/>
  </r>
  <r>
    <x v="1"/>
    <x v="14"/>
    <n v="26510068"/>
    <x v="0"/>
    <x v="0"/>
    <s v="KURTALIC ZIJAD                      ECOLE KARATE BOSNA LIEGE"/>
    <n v="48"/>
    <m/>
    <m/>
    <x v="0"/>
    <s v="Deelname aan Internationale wedstrijden WKF"/>
    <x v="0"/>
    <x v="0"/>
    <x v="0"/>
    <x v="0"/>
    <x v="0"/>
    <x v="0"/>
  </r>
  <r>
    <x v="0"/>
    <x v="15"/>
    <n v="26510047"/>
    <x v="0"/>
    <x v="0"/>
    <s v="VAN EYNDE KOEN                      VK-WKF 2026- clubnr 1017"/>
    <n v="36"/>
    <m/>
    <m/>
    <x v="0"/>
    <s v="Deelname aan Internationale wedstrijden WKF"/>
    <x v="0"/>
    <x v="0"/>
    <x v="0"/>
    <x v="0"/>
    <x v="0"/>
    <x v="0"/>
  </r>
  <r>
    <x v="0"/>
    <x v="16"/>
    <n v="26510055"/>
    <x v="0"/>
    <x v="0"/>
    <s v="DAI NIPPON                          VK-WKF 2026 - 4004 - 3"/>
    <n v="36"/>
    <n v="10059"/>
    <s v="DEMESMAEKER FRANCOIS"/>
    <x v="0"/>
    <s v="Deelname aan Internationale wedstrijden WKF"/>
    <x v="0"/>
    <x v="0"/>
    <x v="0"/>
    <x v="0"/>
    <x v="0"/>
    <x v="0"/>
  </r>
  <r>
    <x v="0"/>
    <x v="5"/>
    <n v="26510062"/>
    <x v="0"/>
    <x v="0"/>
    <s v="KARATECLUB LOKEREN                  VK - WKF-2026 - 4008 - 3"/>
    <n v="36"/>
    <m/>
    <m/>
    <x v="0"/>
    <s v="Deelname aan Internationale wedstrijden WKF"/>
    <x v="0"/>
    <x v="0"/>
    <x v="0"/>
    <x v="0"/>
    <x v="0"/>
    <x v="0"/>
  </r>
  <r>
    <x v="3"/>
    <x v="17"/>
    <n v="26510025"/>
    <x v="0"/>
    <x v="0"/>
    <s v="GO NO SEN                           VK-WKF 2026 - 3048 - 2 d"/>
    <n v="24"/>
    <m/>
    <m/>
    <x v="0"/>
    <s v="Deelname aan Internationale wedstrijden WKF"/>
    <x v="0"/>
    <x v="0"/>
    <x v="0"/>
    <x v="0"/>
    <x v="0"/>
    <x v="0"/>
  </r>
  <r>
    <x v="0"/>
    <x v="16"/>
    <n v="26510055"/>
    <x v="0"/>
    <x v="0"/>
    <s v="Randi Yassin                        Randi Yassin  Vlaams kam"/>
    <n v="24"/>
    <m/>
    <m/>
    <x v="0"/>
    <s v="Deelname aan Internationale wedstrijden WKF"/>
    <x v="0"/>
    <x v="0"/>
    <x v="0"/>
    <x v="0"/>
    <x v="0"/>
    <x v="0"/>
  </r>
  <r>
    <x v="0"/>
    <x v="9"/>
    <n v="26510058"/>
    <x v="0"/>
    <x v="0"/>
    <s v="HINODE VZW                          VK-WKF2026-2115-2"/>
    <n v="24"/>
    <m/>
    <m/>
    <x v="0"/>
    <s v="Deelname aan Internationale wedstrijden WKF"/>
    <x v="0"/>
    <x v="0"/>
    <x v="0"/>
    <x v="0"/>
    <x v="0"/>
    <x v="0"/>
  </r>
  <r>
    <x v="0"/>
    <x v="3"/>
    <n v="26510061"/>
    <x v="0"/>
    <x v="0"/>
    <s v="Okinawa Kwai                        VK-WKF 2026 - 4048 - 2 d"/>
    <n v="24"/>
    <n v="50107"/>
    <s v="Okinawa Kwai"/>
    <x v="0"/>
    <s v="Deelname aan Internationale wedstrijden WKF"/>
    <x v="0"/>
    <x v="0"/>
    <x v="0"/>
    <x v="0"/>
    <x v="0"/>
    <x v="0"/>
  </r>
  <r>
    <x v="0"/>
    <x v="5"/>
    <n v="26510062"/>
    <x v="0"/>
    <x v="0"/>
    <s v="MEVR DANIELLA SCHILDERMANS          VK-WKF 2026-clubnr 1102-"/>
    <n v="24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KENSEI KARATE STEKENE VZW           VK-WKF2026-4013-2 indivi"/>
    <n v="24"/>
    <n v="1"/>
    <s v="Diverse leveranciers"/>
    <x v="0"/>
    <s v="Deelname aan Internationale wedstrijden WKF"/>
    <x v="0"/>
    <x v="0"/>
    <x v="0"/>
    <x v="0"/>
    <x v="0"/>
    <x v="0"/>
  </r>
  <r>
    <x v="0"/>
    <x v="0"/>
    <n v="26510066"/>
    <x v="0"/>
    <x v="0"/>
    <s v="PENASSE PAUL                        VK-WKF 2026 - 1014 - 2 D"/>
    <n v="24"/>
    <n v="10145"/>
    <s v="PENASSE PAUL"/>
    <x v="0"/>
    <s v="Deelname aan Internationale wedstrijden WKF"/>
    <x v="0"/>
    <x v="0"/>
    <x v="0"/>
    <x v="0"/>
    <x v="0"/>
    <x v="0"/>
  </r>
  <r>
    <x v="0"/>
    <x v="0"/>
    <n v="26510066"/>
    <x v="0"/>
    <x v="0"/>
    <s v="BIELEN KRIS                         VK-WKF 2026 - CLUB 4071"/>
    <n v="24"/>
    <m/>
    <m/>
    <x v="0"/>
    <s v="Deelname aan Internationale wedstrijden WKF"/>
    <x v="0"/>
    <x v="0"/>
    <x v="0"/>
    <x v="0"/>
    <x v="0"/>
    <x v="0"/>
  </r>
  <r>
    <x v="1"/>
    <x v="14"/>
    <n v="26510068"/>
    <x v="0"/>
    <x v="0"/>
    <s v="HEIJOSHIN DOJO VZW                  Vk wkf2026 1079 2 deelne"/>
    <n v="24"/>
    <m/>
    <m/>
    <x v="0"/>
    <s v="Deelname aan Internationale wedstrijden WKF"/>
    <x v="0"/>
    <x v="0"/>
    <x v="0"/>
    <x v="0"/>
    <x v="0"/>
    <x v="0"/>
  </r>
  <r>
    <x v="1"/>
    <x v="14"/>
    <n v="26510068"/>
    <x v="0"/>
    <x v="0"/>
    <s v="TOMMY MOREELS                       4099, 1lid Bas De Backer"/>
    <n v="22"/>
    <m/>
    <m/>
    <x v="0"/>
    <s v="Deelname aan Internationale wedstrijden WKF"/>
    <x v="0"/>
    <x v="0"/>
    <x v="0"/>
    <x v="0"/>
    <x v="0"/>
    <x v="0"/>
  </r>
  <r>
    <x v="0"/>
    <x v="18"/>
    <n v="26510050"/>
    <x v="0"/>
    <x v="0"/>
    <s v="KATANA GOJU - KAN VZW               VK-WKF 2026 2081 1 DEELN"/>
    <n v="12"/>
    <m/>
    <m/>
    <x v="0"/>
    <s v="Deelname aan Internationale wedstrijden WKF"/>
    <x v="0"/>
    <x v="0"/>
    <x v="0"/>
    <x v="0"/>
    <x v="0"/>
    <x v="0"/>
  </r>
  <r>
    <x v="0"/>
    <x v="4"/>
    <n v="26510060"/>
    <x v="0"/>
    <x v="0"/>
    <s v="KANDEMIR EMRE                       VK-WKF 2026 - 2091 - 1"/>
    <n v="12"/>
    <m/>
    <m/>
    <x v="0"/>
    <s v="Deelname aan Internationale wedstrijden WKF"/>
    <x v="0"/>
    <x v="0"/>
    <x v="0"/>
    <x v="0"/>
    <x v="0"/>
    <x v="0"/>
  </r>
  <r>
    <x v="0"/>
    <x v="5"/>
    <n v="26510062"/>
    <x v="0"/>
    <x v="0"/>
    <s v="ARTHUR DEVOOGHT                     VK-WKF2026-4095-1 (Arthu"/>
    <n v="12"/>
    <m/>
    <m/>
    <x v="0"/>
    <s v="Deelname aan Internationale wedstrijden WKF"/>
    <x v="0"/>
    <x v="0"/>
    <x v="0"/>
    <x v="0"/>
    <x v="0"/>
    <x v="0"/>
  </r>
  <r>
    <x v="0"/>
    <x v="5"/>
    <n v="26510062"/>
    <x v="0"/>
    <x v="0"/>
    <s v="KAR. D/VALKAART OOSTK. VZW          VK-WKF - 5004 - 1 EXTRA"/>
    <n v="12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DHR. SAMI BENTAYA                   VK-WKF 2026 - 3060 - 1 E"/>
    <n v="12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Dhr. Sami Bentaya                   VK-WKF 2026 - 3060 - 1 e"/>
    <n v="12"/>
    <m/>
    <m/>
    <x v="0"/>
    <s v="Deelname aan Internationale wedstrijden WKF"/>
    <x v="0"/>
    <x v="0"/>
    <x v="0"/>
    <x v="0"/>
    <x v="0"/>
    <x v="0"/>
  </r>
  <r>
    <x v="0"/>
    <x v="2"/>
    <n v="26510065"/>
    <x v="0"/>
    <x v="0"/>
    <s v="DAI NIPPON                          MEDEDELING : VK-WKF 2026"/>
    <n v="12"/>
    <n v="10059"/>
    <s v="DEMESMAEKER FRANCOIS"/>
    <x v="0"/>
    <s v="Deelname aan Internationale wedstrijden WKF"/>
    <x v="0"/>
    <x v="0"/>
    <x v="0"/>
    <x v="0"/>
    <x v="0"/>
    <x v="0"/>
  </r>
  <r>
    <x v="1"/>
    <x v="14"/>
    <n v="26510068"/>
    <x v="0"/>
    <x v="0"/>
    <s v="LUKACSI-SELLYEI                     FELIX LUKACSI U16 KATA 2"/>
    <n v="12"/>
    <m/>
    <m/>
    <x v="0"/>
    <s v="Deelname aan Internationale wedstrijden WKF"/>
    <x v="0"/>
    <x v="0"/>
    <x v="0"/>
    <x v="0"/>
    <x v="0"/>
    <x v="0"/>
  </r>
  <r>
    <x v="1"/>
    <x v="19"/>
    <n v="26510079"/>
    <x v="0"/>
    <x v="0"/>
    <s v="RANDI YASSIN                        TERUGBETALING INSCHRIJVI"/>
    <n v="-24"/>
    <m/>
    <m/>
    <x v="0"/>
    <s v="Deelname aan Internationale wedstrijden WKF"/>
    <x v="0"/>
    <x v="0"/>
    <x v="0"/>
    <x v="0"/>
    <x v="0"/>
    <x v="0"/>
  </r>
  <r>
    <x v="1"/>
    <x v="19"/>
    <n v="26510079"/>
    <x v="0"/>
    <x v="0"/>
    <s v="KURTALIC ZIJAD                      TERUGBETALING INSCHRIJVI"/>
    <n v="-48"/>
    <m/>
    <m/>
    <x v="0"/>
    <s v="Deelname aan Internationale wedstrijden WKF"/>
    <x v="0"/>
    <x v="0"/>
    <x v="0"/>
    <x v="0"/>
    <x v="0"/>
    <x v="0"/>
  </r>
  <r>
    <x v="2"/>
    <x v="20"/>
    <n v="26600008"/>
    <x v="1"/>
    <x v="1"/>
    <m/>
    <n v="-514.03"/>
    <n v="50428"/>
    <s v="Bo Simian B.v."/>
    <x v="1"/>
    <s v="Inspelen op bestaande initiatieven én de aanwezigheid verhog"/>
    <x v="0"/>
    <x v="0"/>
    <x v="1"/>
    <x v="1"/>
    <x v="1"/>
    <x v="1"/>
  </r>
  <r>
    <x v="2"/>
    <x v="21"/>
    <n v="26890002"/>
    <x v="1"/>
    <x v="1"/>
    <s v="Te ontvangen facturen - 26600008"/>
    <n v="514.03"/>
    <m/>
    <m/>
    <x v="1"/>
    <s v="Inspelen op bestaande initiatieven én de aanwezigheid verhog"/>
    <x v="0"/>
    <x v="0"/>
    <x v="2"/>
    <x v="2"/>
    <x v="1"/>
    <x v="1"/>
  </r>
  <r>
    <x v="2"/>
    <x v="20"/>
    <n v="26600008"/>
    <x v="1"/>
    <x v="1"/>
    <m/>
    <n v="-528.07000000000005"/>
    <n v="50428"/>
    <s v="Bo Simian B.v."/>
    <x v="2"/>
    <s v="Inzetten op de beleving en de waarden die Karate te bieden h"/>
    <x v="0"/>
    <x v="0"/>
    <x v="1"/>
    <x v="1"/>
    <x v="1"/>
    <x v="1"/>
  </r>
  <r>
    <x v="2"/>
    <x v="21"/>
    <n v="26890002"/>
    <x v="1"/>
    <x v="1"/>
    <s v="Te ontvangen facturen - 26600008"/>
    <n v="528.07000000000005"/>
    <m/>
    <m/>
    <x v="2"/>
    <s v="Inzetten op de beleving en de waarden die Karate te bieden h"/>
    <x v="0"/>
    <x v="0"/>
    <x v="2"/>
    <x v="2"/>
    <x v="1"/>
    <x v="1"/>
  </r>
  <r>
    <x v="2"/>
    <x v="20"/>
    <n v="26600008"/>
    <x v="1"/>
    <x v="1"/>
    <m/>
    <n v="-500"/>
    <n v="50428"/>
    <s v="Bo Simian B.v."/>
    <x v="3"/>
    <s v="Creëren van een promotiebudget voor werkgroepen en commissie"/>
    <x v="0"/>
    <x v="0"/>
    <x v="1"/>
    <x v="1"/>
    <x v="1"/>
    <x v="2"/>
  </r>
  <r>
    <x v="2"/>
    <x v="21"/>
    <n v="26890002"/>
    <x v="1"/>
    <x v="1"/>
    <s v="Te ontvangen facturen - 26600008"/>
    <n v="500"/>
    <m/>
    <m/>
    <x v="3"/>
    <s v="Creëren van een promotiebudget voor werkgroepen en commissie"/>
    <x v="0"/>
    <x v="0"/>
    <x v="2"/>
    <x v="2"/>
    <x v="1"/>
    <x v="2"/>
  </r>
  <r>
    <x v="2"/>
    <x v="20"/>
    <n v="26600008"/>
    <x v="1"/>
    <x v="1"/>
    <m/>
    <n v="-514.04"/>
    <n v="50428"/>
    <s v="Bo Simian B.v."/>
    <x v="4"/>
    <s v="(pro)Actief promoten van alle activiteiten op de website én"/>
    <x v="0"/>
    <x v="0"/>
    <x v="1"/>
    <x v="1"/>
    <x v="1"/>
    <x v="1"/>
  </r>
  <r>
    <x v="2"/>
    <x v="21"/>
    <n v="26890002"/>
    <x v="1"/>
    <x v="1"/>
    <s v="Te ontvangen facturen - 26600008"/>
    <n v="514.04"/>
    <m/>
    <m/>
    <x v="4"/>
    <s v="(pro)Actief promoten van alle activiteiten op de website én"/>
    <x v="0"/>
    <x v="0"/>
    <x v="2"/>
    <x v="2"/>
    <x v="1"/>
    <x v="1"/>
  </r>
  <r>
    <x v="2"/>
    <x v="21"/>
    <n v="26890003"/>
    <x v="2"/>
    <x v="2"/>
    <s v="Ondersteuning provincies 2025, uitbetaald 2026"/>
    <n v="8500"/>
    <m/>
    <m/>
    <x v="5"/>
    <s v="Financieel, logistiek en administratief ondersteunen van de"/>
    <x v="0"/>
    <x v="0"/>
    <x v="2"/>
    <x v="2"/>
    <x v="2"/>
    <x v="3"/>
  </r>
  <r>
    <x v="2"/>
    <x v="21"/>
    <n v="26800001"/>
    <x v="3"/>
    <x v="3"/>
    <s v="Jeugdsubsidie 2026"/>
    <n v="13948.07"/>
    <m/>
    <m/>
    <x v="6"/>
    <s v="Toekennen van de KKF-subsidies aan de deelnemende clubs die"/>
    <x v="0"/>
    <x v="0"/>
    <x v="3"/>
    <x v="3"/>
    <x v="2"/>
    <x v="4"/>
  </r>
  <r>
    <x v="2"/>
    <x v="21"/>
    <n v="26890003"/>
    <x v="4"/>
    <x v="4"/>
    <s v="Saldo jeugdsubsidie-ondersteuning 2025"/>
    <n v="0.05"/>
    <m/>
    <m/>
    <x v="6"/>
    <s v="Toekennen van de KKF-subsidies aan de deelnemende clubs die"/>
    <x v="0"/>
    <x v="0"/>
    <x v="2"/>
    <x v="2"/>
    <x v="2"/>
    <x v="4"/>
  </r>
  <r>
    <x v="1"/>
    <x v="14"/>
    <n v="26510068"/>
    <x v="0"/>
    <x v="0"/>
    <s v="G-KARATECLUB LEOPOLDSBURG VZW"/>
    <n v="66"/>
    <n v="50311"/>
    <s v="G-Karateclub Leopoldsburg"/>
    <x v="7"/>
    <s v="Deelname aan Internationale wedstrijden WKF"/>
    <x v="0"/>
    <x v="0"/>
    <x v="0"/>
    <x v="0"/>
    <x v="3"/>
    <x v="5"/>
  </r>
  <r>
    <x v="2"/>
    <x v="22"/>
    <n v="26510002"/>
    <x v="5"/>
    <x v="5"/>
    <s v="STICHTING DERDENGELDEN BUCKAROO     A2ZXZLFFUETYBMTISMNNWHDJ"/>
    <n v="44"/>
    <m/>
    <m/>
    <x v="7"/>
    <s v="Vergunningsbijdrage en lidgelden"/>
    <x v="0"/>
    <x v="0"/>
    <x v="0"/>
    <x v="0"/>
    <x v="3"/>
    <x v="5"/>
  </r>
  <r>
    <x v="2"/>
    <x v="21"/>
    <n v="26890002"/>
    <x v="6"/>
    <x v="6"/>
    <s v="Te ontvangen facturen - 26600005"/>
    <n v="80"/>
    <m/>
    <m/>
    <x v="8"/>
    <s v="Toekennen van een financiële incentive bij het behalen van e"/>
    <x v="0"/>
    <x v="0"/>
    <x v="2"/>
    <x v="2"/>
    <x v="0"/>
    <x v="6"/>
  </r>
  <r>
    <x v="2"/>
    <x v="21"/>
    <n v="26890003"/>
    <x v="7"/>
    <x v="7"/>
    <s v="Ondersteuning leerschool 2025, uitbetaald 2026"/>
    <n v="10000"/>
    <m/>
    <m/>
    <x v="9"/>
    <s v="Financieel, logistiek en administratief ondersteunen van de"/>
    <x v="0"/>
    <x v="0"/>
    <x v="2"/>
    <x v="2"/>
    <x v="3"/>
    <x v="7"/>
  </r>
  <r>
    <x v="1"/>
    <x v="23"/>
    <n v="26600275"/>
    <x v="8"/>
    <x v="8"/>
    <s v="Verplaatsingskosten BKF"/>
    <n v="-25.96"/>
    <n v="10059"/>
    <s v="DEMESMAEKER FRANCOIS"/>
    <x v="10"/>
    <s v="Deelname aan Internationale wedstrijden WKF"/>
    <x v="0"/>
    <x v="0"/>
    <x v="1"/>
    <x v="1"/>
    <x v="3"/>
    <x v="7"/>
  </r>
  <r>
    <x v="2"/>
    <x v="24"/>
    <n v="26600006"/>
    <x v="9"/>
    <x v="9"/>
    <s v="Scheidsrechter ESKA Ippon"/>
    <n v="-75"/>
    <n v="10130"/>
    <s v="MEERT JEAN-PIERRE"/>
    <x v="11"/>
    <s v="Aanleveren van een scheidsrechterteam voor Europese én Werel"/>
    <x v="0"/>
    <x v="0"/>
    <x v="1"/>
    <x v="1"/>
    <x v="2"/>
    <x v="8"/>
  </r>
  <r>
    <x v="2"/>
    <x v="24"/>
    <n v="26600006"/>
    <x v="8"/>
    <x v="8"/>
    <s v="Scheidsrechter ESKA Ippon"/>
    <n v="-9.27"/>
    <n v="10130"/>
    <s v="MEERT JEAN-PIERRE"/>
    <x v="11"/>
    <s v="Aanleveren van een scheidsrechterteam voor Europese én Werel"/>
    <x v="0"/>
    <x v="0"/>
    <x v="1"/>
    <x v="1"/>
    <x v="2"/>
    <x v="8"/>
  </r>
  <r>
    <x v="2"/>
    <x v="25"/>
    <n v="26600007"/>
    <x v="10"/>
    <x v="10"/>
    <s v="EK Ippon scheidsrechters"/>
    <n v="-968.91"/>
    <n v="50313"/>
    <s v="Belgian Amateur Karate Federation"/>
    <x v="11"/>
    <s v="Aanleveren van een scheidsrechterteam voor Europese én Werel"/>
    <x v="0"/>
    <x v="0"/>
    <x v="1"/>
    <x v="1"/>
    <x v="2"/>
    <x v="8"/>
  </r>
  <r>
    <x v="2"/>
    <x v="25"/>
    <n v="26600007"/>
    <x v="8"/>
    <x v="8"/>
    <s v="EK Ippon scheidsrechters"/>
    <n v="-279.32"/>
    <n v="50313"/>
    <s v="Belgian Amateur Karate Federation"/>
    <x v="11"/>
    <s v="Aanleveren van een scheidsrechterteam voor Europese én Werel"/>
    <x v="0"/>
    <x v="0"/>
    <x v="1"/>
    <x v="1"/>
    <x v="2"/>
    <x v="8"/>
  </r>
  <r>
    <x v="2"/>
    <x v="26"/>
    <n v="26600010"/>
    <x v="9"/>
    <x v="9"/>
    <s v="scheidsrechter Heart Cup"/>
    <n v="-105"/>
    <n v="50090"/>
    <s v="Naessens Evelyn"/>
    <x v="11"/>
    <s v="Aanleveren van een scheidsrechterteam voor Europese én Werel"/>
    <x v="0"/>
    <x v="0"/>
    <x v="1"/>
    <x v="1"/>
    <x v="2"/>
    <x v="8"/>
  </r>
  <r>
    <x v="2"/>
    <x v="21"/>
    <n v="26890002"/>
    <x v="8"/>
    <x v="8"/>
    <s v="Te ontvangen facturen - 26600007"/>
    <n v="279.32"/>
    <m/>
    <m/>
    <x v="11"/>
    <s v="Aanleveren van een scheidsrechterteam voor Europese én Werel"/>
    <x v="0"/>
    <x v="0"/>
    <x v="2"/>
    <x v="2"/>
    <x v="2"/>
    <x v="8"/>
  </r>
  <r>
    <x v="2"/>
    <x v="21"/>
    <n v="26890002"/>
    <x v="8"/>
    <x v="8"/>
    <s v="Te ontvangen facturen - 26600006"/>
    <n v="9.27"/>
    <m/>
    <m/>
    <x v="11"/>
    <s v="Aanleveren van een scheidsrechterteam voor Europese én Werel"/>
    <x v="0"/>
    <x v="0"/>
    <x v="2"/>
    <x v="2"/>
    <x v="2"/>
    <x v="8"/>
  </r>
  <r>
    <x v="2"/>
    <x v="21"/>
    <n v="26890002"/>
    <x v="10"/>
    <x v="10"/>
    <s v="Te ontvangen facturen - 26600007"/>
    <n v="968.91"/>
    <m/>
    <m/>
    <x v="11"/>
    <s v="Aanleveren van een scheidsrechterteam voor Europese én Werel"/>
    <x v="0"/>
    <x v="0"/>
    <x v="2"/>
    <x v="2"/>
    <x v="2"/>
    <x v="8"/>
  </r>
  <r>
    <x v="2"/>
    <x v="21"/>
    <n v="26890002"/>
    <x v="9"/>
    <x v="9"/>
    <s v="Te ontvangen facturen - 26600006"/>
    <n v="75"/>
    <m/>
    <m/>
    <x v="11"/>
    <s v="Aanleveren van een scheidsrechterteam voor Europese én Werel"/>
    <x v="0"/>
    <x v="0"/>
    <x v="2"/>
    <x v="2"/>
    <x v="2"/>
    <x v="8"/>
  </r>
  <r>
    <x v="2"/>
    <x v="21"/>
    <n v="26890002"/>
    <x v="9"/>
    <x v="9"/>
    <s v="Te ontvangen facturen - 26600010"/>
    <n v="105"/>
    <m/>
    <m/>
    <x v="11"/>
    <s v="Aanleveren van een scheidsrechterteam voor Europese én Werel"/>
    <x v="0"/>
    <x v="0"/>
    <x v="2"/>
    <x v="2"/>
    <x v="2"/>
    <x v="8"/>
  </r>
  <r>
    <x v="2"/>
    <x v="27"/>
    <n v="26600009"/>
    <x v="11"/>
    <x v="11"/>
    <m/>
    <n v="-188"/>
    <n v="50179"/>
    <s v="Art &amp; Craft Media Nv"/>
    <x v="12"/>
    <s v="Bureelmateriaal, technologisch materiaal en overige"/>
    <x v="0"/>
    <x v="0"/>
    <x v="1"/>
    <x v="1"/>
    <x v="3"/>
    <x v="7"/>
  </r>
  <r>
    <x v="2"/>
    <x v="21"/>
    <n v="26890002"/>
    <x v="11"/>
    <x v="11"/>
    <s v="Te ontvangen facturen - 26600009"/>
    <n v="188"/>
    <m/>
    <m/>
    <x v="12"/>
    <s v="Bureelmateriaal, technologisch materiaal en overige"/>
    <x v="0"/>
    <x v="0"/>
    <x v="2"/>
    <x v="2"/>
    <x v="3"/>
    <x v="7"/>
  </r>
  <r>
    <x v="2"/>
    <x v="21"/>
    <n v="26890003"/>
    <x v="2"/>
    <x v="2"/>
    <s v="Ondersteuning provincies 2025, uitbetaald 2026"/>
    <n v="5500"/>
    <m/>
    <m/>
    <x v="13"/>
    <s v="Financieel, logistiek en administratief ondersteunen van pro"/>
    <x v="0"/>
    <x v="0"/>
    <x v="2"/>
    <x v="2"/>
    <x v="3"/>
    <x v="3"/>
  </r>
  <r>
    <x v="2"/>
    <x v="21"/>
    <n v="26890002"/>
    <x v="12"/>
    <x v="12"/>
    <s v="Te ontvangen creditnota's - 26600027"/>
    <n v="-11.47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6"/>
    <n v="-73.739999999999995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3"/>
    <n v="-4.92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8"/>
    <n v="-19.670000000000002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4"/>
    <n v="-19.670000000000002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4"/>
    <n v="-88.49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0"/>
    <n v="-24.58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1"/>
    <n v="-70.47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5"/>
    <n v="-78.66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40"/>
    <n v="-34.409999999999997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3"/>
    <n v="-32.78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1"/>
    <n v="-39.33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9"/>
    <n v="-52.44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5"/>
    <n v="-4.92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7"/>
    <n v="-4.92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20"/>
    <n v="-59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2"/>
    <n v="-24.58"/>
    <m/>
    <m/>
    <x v="14"/>
    <s v="Repatriëringsverzekering"/>
    <x v="0"/>
    <x v="0"/>
    <x v="2"/>
    <x v="2"/>
    <x v="0"/>
    <x v="7"/>
  </r>
  <r>
    <x v="2"/>
    <x v="21"/>
    <n v="26870058"/>
    <x v="12"/>
    <x v="12"/>
    <s v=" 2026 (01-01-2026 - 01-01-2026)"/>
    <n v="-464.31"/>
    <n v="10079"/>
    <s v="ETHIAS"/>
    <x v="14"/>
    <s v="Repatriëringsverzekering"/>
    <x v="0"/>
    <x v="0"/>
    <x v="4"/>
    <x v="4"/>
    <x v="0"/>
    <x v="7"/>
  </r>
  <r>
    <x v="2"/>
    <x v="21"/>
    <n v="26890002"/>
    <x v="12"/>
    <x v="12"/>
    <s v="Te ontvangen creditnota's - 26600022"/>
    <n v="-45.89"/>
    <m/>
    <m/>
    <x v="14"/>
    <s v="Repatriëringsverzekering"/>
    <x v="0"/>
    <x v="0"/>
    <x v="2"/>
    <x v="2"/>
    <x v="0"/>
    <x v="7"/>
  </r>
  <r>
    <x v="2"/>
    <x v="21"/>
    <n v="26890002"/>
    <x v="12"/>
    <x v="12"/>
    <s v="Te ontvangen creditnota's - 26600039"/>
    <n v="-11.47"/>
    <m/>
    <m/>
    <x v="14"/>
    <s v="Repatriëringsverzekering"/>
    <x v="0"/>
    <x v="0"/>
    <x v="2"/>
    <x v="2"/>
    <x v="0"/>
    <x v="7"/>
  </r>
  <r>
    <x v="2"/>
    <x v="21"/>
    <n v="26890002"/>
    <x v="8"/>
    <x v="8"/>
    <s v="Te ontvangen facturen - 26600002"/>
    <n v="82.37"/>
    <m/>
    <m/>
    <x v="15"/>
    <s v="Organiseren van elitetrainingen WKF"/>
    <x v="0"/>
    <x v="0"/>
    <x v="2"/>
    <x v="2"/>
    <x v="0"/>
    <x v="0"/>
  </r>
  <r>
    <x v="2"/>
    <x v="21"/>
    <n v="26890002"/>
    <x v="13"/>
    <x v="13"/>
    <s v="Te ontvangen facturen - 26600002"/>
    <n v="24"/>
    <m/>
    <m/>
    <x v="15"/>
    <s v="Organiseren van elitetrainingen WKF"/>
    <x v="0"/>
    <x v="0"/>
    <x v="2"/>
    <x v="2"/>
    <x v="0"/>
    <x v="0"/>
  </r>
  <r>
    <x v="2"/>
    <x v="21"/>
    <n v="26890002"/>
    <x v="14"/>
    <x v="14"/>
    <s v="Te ontvangen facturen - 26600046"/>
    <n v="72"/>
    <m/>
    <m/>
    <x v="15"/>
    <s v="Organiseren van elitetrainingen WKF"/>
    <x v="0"/>
    <x v="0"/>
    <x v="2"/>
    <x v="2"/>
    <x v="0"/>
    <x v="0"/>
  </r>
  <r>
    <x v="2"/>
    <x v="28"/>
    <n v="26600002"/>
    <x v="13"/>
    <x v="13"/>
    <m/>
    <n v="-24"/>
    <n v="50303"/>
    <s v="Kevin Verdyck"/>
    <x v="15"/>
    <s v="Organiseren van elitetrainingen WKF"/>
    <x v="0"/>
    <x v="0"/>
    <x v="1"/>
    <x v="1"/>
    <x v="0"/>
    <x v="0"/>
  </r>
  <r>
    <x v="2"/>
    <x v="28"/>
    <n v="26600002"/>
    <x v="8"/>
    <x v="8"/>
    <m/>
    <n v="-82.37"/>
    <n v="50303"/>
    <s v="Kevin Verdyck"/>
    <x v="15"/>
    <s v="Organiseren van elitetrainingen WKF"/>
    <x v="0"/>
    <x v="0"/>
    <x v="1"/>
    <x v="1"/>
    <x v="0"/>
    <x v="0"/>
  </r>
  <r>
    <x v="2"/>
    <x v="21"/>
    <n v="26890004"/>
    <x v="15"/>
    <x v="15"/>
    <s v="Afrekening verzekering 2025"/>
    <n v="7700"/>
    <m/>
    <m/>
    <x v="16"/>
    <s v="Decretale verzekering"/>
    <x v="0"/>
    <x v="0"/>
    <x v="2"/>
    <x v="2"/>
    <x v="3"/>
    <x v="7"/>
  </r>
  <r>
    <x v="2"/>
    <x v="21"/>
    <n v="26870056"/>
    <x v="15"/>
    <x v="15"/>
    <s v=" Q1/2026 (01-01-2026 - 01-01-2026)"/>
    <n v="-8193.75"/>
    <n v="10079"/>
    <s v="ETHIAS"/>
    <x v="16"/>
    <s v="Decretale verzekering"/>
    <x v="0"/>
    <x v="0"/>
    <x v="4"/>
    <x v="4"/>
    <x v="3"/>
    <x v="7"/>
  </r>
  <r>
    <x v="2"/>
    <x v="21"/>
    <n v="26890002"/>
    <x v="15"/>
    <x v="15"/>
    <s v="Te ontvangen creditnota's - 26600056"/>
    <n v="-8490"/>
    <m/>
    <m/>
    <x v="16"/>
    <s v="Decretale verzekering"/>
    <x v="0"/>
    <x v="0"/>
    <x v="2"/>
    <x v="2"/>
    <x v="3"/>
    <x v="7"/>
  </r>
  <r>
    <x v="4"/>
    <x v="29"/>
    <n v="26890006"/>
    <x v="16"/>
    <x v="16"/>
    <s v="Terugname provisies"/>
    <n v="3000"/>
    <m/>
    <m/>
    <x v="17"/>
    <s v="Deelname aan Internationale wedstrijden WKF"/>
    <x v="0"/>
    <x v="0"/>
    <x v="2"/>
    <x v="2"/>
    <x v="0"/>
    <x v="0"/>
  </r>
  <r>
    <x v="2"/>
    <x v="21"/>
    <n v="26890002"/>
    <x v="17"/>
    <x v="17"/>
    <s v="Te ontvangen facturen - 26600004"/>
    <n v="230.38"/>
    <m/>
    <m/>
    <x v="18"/>
    <s v="Applicaties ( freshdesk, kontentino, website, telenet, com-o"/>
    <x v="0"/>
    <x v="0"/>
    <x v="2"/>
    <x v="2"/>
    <x v="4"/>
    <x v="7"/>
  </r>
  <r>
    <x v="2"/>
    <x v="21"/>
    <n v="26890002"/>
    <x v="17"/>
    <x v="17"/>
    <s v="Te ontvangen facturen - 26600012"/>
    <n v="205.7"/>
    <m/>
    <m/>
    <x v="18"/>
    <s v="Applicaties ( freshdesk, kontentino, website, telenet, com-o"/>
    <x v="0"/>
    <x v="0"/>
    <x v="2"/>
    <x v="2"/>
    <x v="4"/>
    <x v="7"/>
  </r>
  <r>
    <x v="2"/>
    <x v="21"/>
    <n v="26890002"/>
    <x v="18"/>
    <x v="18"/>
    <s v="Te ontvangen facturen - 26600053"/>
    <n v="49.93"/>
    <m/>
    <m/>
    <x v="19"/>
    <s v="Sociaal secretariaat"/>
    <x v="0"/>
    <x v="0"/>
    <x v="2"/>
    <x v="2"/>
    <x v="3"/>
    <x v="7"/>
  </r>
  <r>
    <x v="2"/>
    <x v="21"/>
    <n v="26870059"/>
    <x v="19"/>
    <x v="19"/>
    <s v=" 2026 (01-01-2026 - 01-01-2026)"/>
    <n v="-124.99"/>
    <n v="10079"/>
    <s v="ETHIAS"/>
    <x v="20"/>
    <s v="Verzekering bestuur"/>
    <x v="0"/>
    <x v="0"/>
    <x v="4"/>
    <x v="4"/>
    <x v="3"/>
    <x v="7"/>
  </r>
  <r>
    <x v="2"/>
    <x v="21"/>
    <n v="26870105"/>
    <x v="8"/>
    <x v="8"/>
    <s v=" 2026 (01-01-2026 - 01-01-2026)"/>
    <n v="-613.55999999999995"/>
    <n v="50415"/>
    <s v="Turkish Airlines"/>
    <x v="21"/>
    <s v="Aanleveren van een scheidsrechterteam voor internationale we"/>
    <x v="0"/>
    <x v="0"/>
    <x v="4"/>
    <x v="4"/>
    <x v="0"/>
    <x v="0"/>
  </r>
  <r>
    <x v="2"/>
    <x v="21"/>
    <n v="26870101"/>
    <x v="20"/>
    <x v="20"/>
    <s v=" 2026 (01-01-2026 - 01-01-2026)"/>
    <n v="-575.12"/>
    <n v="50414"/>
    <s v="Air France"/>
    <x v="21"/>
    <s v="Aanleveren van een scheidsrechterteam voor internationale we"/>
    <x v="0"/>
    <x v="0"/>
    <x v="4"/>
    <x v="4"/>
    <x v="0"/>
    <x v="0"/>
  </r>
  <r>
    <x v="2"/>
    <x v="21"/>
    <n v="26870107"/>
    <x v="20"/>
    <x v="20"/>
    <s v=" 2026 (01-01-2026 - 01-01-2026)"/>
    <n v="-654.91999999999996"/>
    <n v="50410"/>
    <s v="Booking.com"/>
    <x v="22"/>
    <s v="Deelname aan internationale scheidsrechtercursus WKF, waar b"/>
    <x v="0"/>
    <x v="0"/>
    <x v="4"/>
    <x v="4"/>
    <x v="0"/>
    <x v="0"/>
  </r>
  <r>
    <x v="2"/>
    <x v="21"/>
    <n v="26870103"/>
    <x v="8"/>
    <x v="8"/>
    <s v=" 2026 (01-01-2026 - 01-01-2026)"/>
    <n v="-916.1"/>
    <n v="50380"/>
    <s v="Brussels Airlines Nv"/>
    <x v="22"/>
    <s v="Deelname aan internationale scheidsrechtercursus WKF, waar b"/>
    <x v="0"/>
    <x v="0"/>
    <x v="4"/>
    <x v="4"/>
    <x v="0"/>
    <x v="0"/>
  </r>
  <r>
    <x v="2"/>
    <x v="21"/>
    <n v="26870057"/>
    <x v="12"/>
    <x v="12"/>
    <s v=" 2026 (01-01-2026 - 01-01-2026)"/>
    <n v="-1065.19"/>
    <n v="10079"/>
    <s v="ETHIAS"/>
    <x v="23"/>
    <s v="Annulatieverzekering"/>
    <x v="0"/>
    <x v="0"/>
    <x v="4"/>
    <x v="4"/>
    <x v="3"/>
    <x v="7"/>
  </r>
  <r>
    <x v="2"/>
    <x v="21"/>
    <n v="26800001"/>
    <x v="21"/>
    <x v="21"/>
    <s v="Werkingssubsidie 2026"/>
    <n v="293776.33"/>
    <m/>
    <m/>
    <x v="24"/>
    <s v="Decreet GS: algemene werkingssubsidie"/>
    <x v="0"/>
    <x v="0"/>
    <x v="3"/>
    <x v="3"/>
    <x v="3"/>
    <x v="9"/>
  </r>
  <r>
    <x v="2"/>
    <x v="21"/>
    <n v="26870061"/>
    <x v="22"/>
    <x v="22"/>
    <s v=" 2026 (01-01-2026 - 01-01-2026)"/>
    <n v="-63.07"/>
    <n v="50421"/>
    <s v="Palmers Nv"/>
    <x v="25"/>
    <s v="Verzekeringen personeel"/>
    <x v="0"/>
    <x v="0"/>
    <x v="4"/>
    <x v="4"/>
    <x v="3"/>
    <x v="7"/>
  </r>
  <r>
    <x v="2"/>
    <x v="21"/>
    <n v="26870060"/>
    <x v="22"/>
    <x v="22"/>
    <s v=" 2026 (01-01-2026 - 01-01-2026)"/>
    <n v="-1513.45"/>
    <n v="50421"/>
    <s v="Palmers Nv"/>
    <x v="25"/>
    <s v="Verzekeringen personeel"/>
    <x v="0"/>
    <x v="0"/>
    <x v="4"/>
    <x v="4"/>
    <x v="3"/>
    <x v="7"/>
  </r>
  <r>
    <x v="2"/>
    <x v="21"/>
    <n v="26600001"/>
    <x v="23"/>
    <x v="23"/>
    <m/>
    <n v="-169.4"/>
    <n v="50406"/>
    <s v="marijke Vermeulen"/>
    <x v="26"/>
    <s v="Kantoorruimte"/>
    <x v="0"/>
    <x v="0"/>
    <x v="1"/>
    <x v="1"/>
    <x v="3"/>
    <x v="7"/>
  </r>
  <r>
    <x v="2"/>
    <x v="21"/>
    <n v="26870055"/>
    <x v="24"/>
    <x v="24"/>
    <s v=" 2026 (01-01-2026 - 01-01-2026)"/>
    <n v="-173.43"/>
    <n v="10079"/>
    <s v="ETHIAS"/>
    <x v="26"/>
    <s v="Kantoorruimte"/>
    <x v="0"/>
    <x v="0"/>
    <x v="4"/>
    <x v="4"/>
    <x v="3"/>
    <x v="7"/>
  </r>
  <r>
    <x v="2"/>
    <x v="21"/>
    <n v="26890002"/>
    <x v="25"/>
    <x v="25"/>
    <s v="Te ontvangen facturen - 26600003"/>
    <n v="41.25"/>
    <m/>
    <m/>
    <x v="27"/>
    <s v="Andere uitgaven"/>
    <x v="0"/>
    <x v="0"/>
    <x v="2"/>
    <x v="2"/>
    <x v="3"/>
    <x v="7"/>
  </r>
  <r>
    <x v="2"/>
    <x v="30"/>
    <n v="26510003"/>
    <x v="5"/>
    <x v="5"/>
    <s v="KONINKLIJKE KARATECLUB LEOPOLDSBURG LMB2526-000351"/>
    <n v="88"/>
    <m/>
    <m/>
    <x v="7"/>
    <s v="Vergunningsbijdrage en lidgelden"/>
    <x v="0"/>
    <x v="0"/>
    <x v="0"/>
    <x v="0"/>
    <x v="3"/>
    <x v="5"/>
  </r>
  <r>
    <x v="2"/>
    <x v="31"/>
    <n v="26510004"/>
    <x v="5"/>
    <x v="5"/>
    <s v="G-KARATECLUB LEOPOLDSBURG VZW       LMB2526-000308"/>
    <n v="22"/>
    <n v="50311"/>
    <s v="G-Karateclub Leopoldsburg"/>
    <x v="7"/>
    <s v="Vergunningsbijdrage en lidgelden"/>
    <x v="0"/>
    <x v="0"/>
    <x v="0"/>
    <x v="0"/>
    <x v="3"/>
    <x v="5"/>
  </r>
  <r>
    <x v="2"/>
    <x v="31"/>
    <n v="26510004"/>
    <x v="5"/>
    <x v="5"/>
    <s v="G-KARATECLUB LEOPOLDSBURG VZW       LMB2526-000310"/>
    <n v="66"/>
    <n v="50311"/>
    <s v="G-Karateclub Leopoldsburg"/>
    <x v="7"/>
    <s v="Vergunningsbijdrage en lidgelden"/>
    <x v="0"/>
    <x v="0"/>
    <x v="0"/>
    <x v="0"/>
    <x v="3"/>
    <x v="5"/>
  </r>
  <r>
    <x v="2"/>
    <x v="31"/>
    <n v="26510004"/>
    <x v="5"/>
    <x v="5"/>
    <s v="STICHTING DERDENGELDEN BUCKAROO     BURORHFKBDA3BXFRQ2PMDUTS"/>
    <n v="44"/>
    <m/>
    <m/>
    <x v="7"/>
    <s v="Vergunningsbijdrage en lidgelden"/>
    <x v="0"/>
    <x v="0"/>
    <x v="0"/>
    <x v="0"/>
    <x v="3"/>
    <x v="5"/>
  </r>
  <r>
    <x v="2"/>
    <x v="31"/>
    <n v="26510004"/>
    <x v="5"/>
    <x v="5"/>
    <s v="STICHTING DERDENGELDEN BUCKAROO     ULZALZQ5T2RXMDK2TM1PVMM3"/>
    <n v="88"/>
    <m/>
    <m/>
    <x v="7"/>
    <s v="Vergunningsbijdrage en lidgelden"/>
    <x v="0"/>
    <x v="0"/>
    <x v="0"/>
    <x v="0"/>
    <x v="3"/>
    <x v="5"/>
  </r>
  <r>
    <x v="2"/>
    <x v="32"/>
    <n v="26600003"/>
    <x v="25"/>
    <x v="25"/>
    <m/>
    <n v="-41.25"/>
    <n v="50383"/>
    <s v="Kbc Bank Nv"/>
    <x v="27"/>
    <s v="Andere uitgaven"/>
    <x v="0"/>
    <x v="0"/>
    <x v="1"/>
    <x v="1"/>
    <x v="3"/>
    <x v="7"/>
  </r>
  <r>
    <x v="2"/>
    <x v="32"/>
    <n v="26600011"/>
    <x v="26"/>
    <x v="26"/>
    <d v="2026-01-01T00:00:00"/>
    <n v="-208.84"/>
    <n v="50091"/>
    <s v="Dkv Belgium Nv"/>
    <x v="28"/>
    <s v="Intern personeel"/>
    <x v="0"/>
    <x v="0"/>
    <x v="1"/>
    <x v="1"/>
    <x v="3"/>
    <x v="7"/>
  </r>
  <r>
    <x v="2"/>
    <x v="32"/>
    <n v="26600004"/>
    <x v="17"/>
    <x v="17"/>
    <m/>
    <n v="-230.38"/>
    <n v="50142"/>
    <s v="Com-one Bv"/>
    <x v="18"/>
    <s v="Applicaties ( freshdesk, kontentino, website, telenet, com-o"/>
    <x v="0"/>
    <x v="0"/>
    <x v="1"/>
    <x v="1"/>
    <x v="4"/>
    <x v="7"/>
  </r>
  <r>
    <x v="2"/>
    <x v="33"/>
    <n v="26600171"/>
    <x v="8"/>
    <x v="8"/>
    <m/>
    <n v="200.78"/>
    <n v="50415"/>
    <s v="Turkish Airlines"/>
    <x v="21"/>
    <s v="Aanleveren van een scheidsrechterteam voor internationale we"/>
    <x v="0"/>
    <x v="0"/>
    <x v="1"/>
    <x v="1"/>
    <x v="0"/>
    <x v="0"/>
  </r>
  <r>
    <x v="2"/>
    <x v="34"/>
    <n v="26600015"/>
    <x v="12"/>
    <x v="12"/>
    <n v="2026"/>
    <n v="-9.83"/>
    <n v="10079"/>
    <s v="ETHIAS"/>
    <x v="21"/>
    <s v="Aanleveren van een scheidsrechterteam voor internationale we"/>
    <x v="0"/>
    <x v="0"/>
    <x v="1"/>
    <x v="1"/>
    <x v="0"/>
    <x v="0"/>
  </r>
  <r>
    <x v="2"/>
    <x v="34"/>
    <n v="26600013"/>
    <x v="27"/>
    <x v="27"/>
    <s v="Monitor kantoor"/>
    <n v="-159"/>
    <n v="50025"/>
    <s v="Bo Bol.com Bv"/>
    <x v="12"/>
    <s v="Bureelmateriaal, technologisch materiaal en overige"/>
    <x v="0"/>
    <x v="0"/>
    <x v="1"/>
    <x v="1"/>
    <x v="3"/>
    <x v="7"/>
  </r>
  <r>
    <x v="2"/>
    <x v="34"/>
    <n v="26600012"/>
    <x v="17"/>
    <x v="17"/>
    <s v="telefonie | Telecom December 2025"/>
    <n v="-205.7"/>
    <n v="50142"/>
    <s v="Com-one Bv"/>
    <x v="18"/>
    <s v="Applicaties ( freshdesk, kontentino, website, telenet, com-o"/>
    <x v="0"/>
    <x v="0"/>
    <x v="1"/>
    <x v="1"/>
    <x v="4"/>
    <x v="7"/>
  </r>
  <r>
    <x v="2"/>
    <x v="34"/>
    <n v="26600014"/>
    <x v="27"/>
    <x v="27"/>
    <s v="monitor kantoor"/>
    <n v="-159"/>
    <n v="50025"/>
    <s v="Bo Bol.com Bv"/>
    <x v="12"/>
    <s v="Bureelmateriaal, technologisch materiaal en overige"/>
    <x v="0"/>
    <x v="0"/>
    <x v="1"/>
    <x v="1"/>
    <x v="3"/>
    <x v="7"/>
  </r>
  <r>
    <x v="2"/>
    <x v="35"/>
    <n v="26600005"/>
    <x v="6"/>
    <x v="6"/>
    <m/>
    <n v="-80"/>
    <n v="50427"/>
    <s v="Behzed Aouf"/>
    <x v="8"/>
    <s v="Toekennen van een financiële incentive bij het behalen van e"/>
    <x v="0"/>
    <x v="0"/>
    <x v="1"/>
    <x v="1"/>
    <x v="0"/>
    <x v="6"/>
  </r>
  <r>
    <x v="2"/>
    <x v="35"/>
    <n v="26510008"/>
    <x v="23"/>
    <x v="23"/>
    <s v="JUDO VLAANDEREN                     HUUR JANUARI 2026"/>
    <n v="-873.46"/>
    <n v="50048"/>
    <s v="Judo Vlaanderen Vzw"/>
    <x v="26"/>
    <s v="Kantoorruimte"/>
    <x v="0"/>
    <x v="0"/>
    <x v="0"/>
    <x v="0"/>
    <x v="3"/>
    <x v="7"/>
  </r>
  <r>
    <x v="2"/>
    <x v="35"/>
    <n v="26600017"/>
    <x v="17"/>
    <x v="17"/>
    <s v="opsturen vergunningsboekjes"/>
    <n v="-8.65"/>
    <n v="10025"/>
    <s v="BPOST"/>
    <x v="29"/>
    <s v="Vergunningsboekjes en postzegels"/>
    <x v="0"/>
    <x v="0"/>
    <x v="1"/>
    <x v="1"/>
    <x v="1"/>
    <x v="7"/>
  </r>
  <r>
    <x v="2"/>
    <x v="35"/>
    <n v="26510008"/>
    <x v="5"/>
    <x v="5"/>
    <s v="MAKAMA VZW                          LMB2526-000250"/>
    <n v="44"/>
    <m/>
    <m/>
    <x v="7"/>
    <s v="Vergunningsbijdrage en lidgelden"/>
    <x v="0"/>
    <x v="0"/>
    <x v="0"/>
    <x v="0"/>
    <x v="3"/>
    <x v="5"/>
  </r>
  <r>
    <x v="2"/>
    <x v="35"/>
    <n v="26510008"/>
    <x v="5"/>
    <x v="5"/>
    <s v="VZW.KARATECLUB KNOKKE               LMB2526-000221"/>
    <n v="198"/>
    <m/>
    <m/>
    <x v="7"/>
    <s v="Vergunningsbijdrage en lidgelden"/>
    <x v="0"/>
    <x v="0"/>
    <x v="0"/>
    <x v="0"/>
    <x v="3"/>
    <x v="5"/>
  </r>
  <r>
    <x v="2"/>
    <x v="35"/>
    <n v="26600016"/>
    <x v="17"/>
    <x v="17"/>
    <s v="opsturen vergunningsboekjes"/>
    <n v="-8.65"/>
    <n v="10025"/>
    <s v="BPOST"/>
    <x v="29"/>
    <s v="Vergunningsboekjes en postzegels"/>
    <x v="0"/>
    <x v="0"/>
    <x v="1"/>
    <x v="1"/>
    <x v="1"/>
    <x v="7"/>
  </r>
  <r>
    <x v="2"/>
    <x v="35"/>
    <n v="26600170"/>
    <x v="20"/>
    <x v="20"/>
    <m/>
    <n v="575.12"/>
    <n v="50414"/>
    <s v="Air France"/>
    <x v="21"/>
    <s v="Aanleveren van een scheidsrechterteam voor internationale we"/>
    <x v="0"/>
    <x v="0"/>
    <x v="1"/>
    <x v="1"/>
    <x v="0"/>
    <x v="0"/>
  </r>
  <r>
    <x v="2"/>
    <x v="36"/>
    <n v="26600018"/>
    <x v="20"/>
    <x v="20"/>
    <s v="Scheidsrechters - Georgie - internationale wedstrijd"/>
    <n v="-572.14"/>
    <n v="1"/>
    <s v="Diverse leveranciers"/>
    <x v="21"/>
    <s v="Aanleveren van een scheidsrechterteam voor internationale we"/>
    <x v="0"/>
    <x v="0"/>
    <x v="1"/>
    <x v="1"/>
    <x v="0"/>
    <x v="0"/>
  </r>
  <r>
    <x v="2"/>
    <x v="36"/>
    <n v="26870054"/>
    <x v="12"/>
    <x v="12"/>
    <s v=" (09-01-2026 - 11-01-2026)"/>
    <n v="-24.58"/>
    <n v="10079"/>
    <s v="ETHIAS"/>
    <x v="14"/>
    <s v="Repatriëringsverzekering"/>
    <x v="0"/>
    <x v="0"/>
    <x v="4"/>
    <x v="4"/>
    <x v="0"/>
    <x v="7"/>
  </r>
  <r>
    <x v="2"/>
    <x v="37"/>
    <n v="26600024"/>
    <x v="12"/>
    <x v="12"/>
    <n v="2025"/>
    <n v="19.670000000000002"/>
    <n v="10079"/>
    <s v="ETHIAS"/>
    <x v="14"/>
    <s v="Repatriëringsverzekering"/>
    <x v="0"/>
    <x v="0"/>
    <x v="1"/>
    <x v="1"/>
    <x v="0"/>
    <x v="7"/>
  </r>
  <r>
    <x v="2"/>
    <x v="37"/>
    <n v="26600035"/>
    <x v="12"/>
    <x v="12"/>
    <n v="2025"/>
    <n v="78.66"/>
    <n v="10079"/>
    <s v="ETHIAS"/>
    <x v="14"/>
    <s v="Repatriëringsverzekering"/>
    <x v="0"/>
    <x v="0"/>
    <x v="1"/>
    <x v="1"/>
    <x v="0"/>
    <x v="7"/>
  </r>
  <r>
    <x v="2"/>
    <x v="37"/>
    <n v="26600027"/>
    <x v="12"/>
    <x v="12"/>
    <n v="2025"/>
    <n v="11.47"/>
    <n v="10079"/>
    <s v="ETHIAS"/>
    <x v="14"/>
    <s v="Repatriëringsverzekering"/>
    <x v="0"/>
    <x v="0"/>
    <x v="1"/>
    <x v="1"/>
    <x v="0"/>
    <x v="7"/>
  </r>
  <r>
    <x v="2"/>
    <x v="37"/>
    <n v="26600038"/>
    <x v="12"/>
    <x v="12"/>
    <n v="2026"/>
    <n v="9.83"/>
    <n v="10079"/>
    <s v="ETHIAS"/>
    <x v="14"/>
    <s v="Repatriëringsverzekering"/>
    <x v="0"/>
    <x v="0"/>
    <x v="1"/>
    <x v="1"/>
    <x v="0"/>
    <x v="7"/>
  </r>
  <r>
    <x v="2"/>
    <x v="37"/>
    <n v="26510009"/>
    <x v="5"/>
    <x v="5"/>
    <s v="STICHTING DERDENGELDEN BUCKAROO     DKDQQ3IYVWYXOGLJWJBLSHPB"/>
    <n v="22"/>
    <m/>
    <m/>
    <x v="7"/>
    <s v="Vergunningsbijdrage en lidgelden"/>
    <x v="0"/>
    <x v="0"/>
    <x v="0"/>
    <x v="0"/>
    <x v="3"/>
    <x v="5"/>
  </r>
  <r>
    <x v="2"/>
    <x v="37"/>
    <n v="26600019"/>
    <x v="28"/>
    <x v="28"/>
    <s v="eten kantoor"/>
    <n v="-10.64"/>
    <n v="50356"/>
    <s v="Okay Erpe-Mere"/>
    <x v="26"/>
    <s v="Kantoorruimte"/>
    <x v="0"/>
    <x v="0"/>
    <x v="1"/>
    <x v="1"/>
    <x v="3"/>
    <x v="7"/>
  </r>
  <r>
    <x v="2"/>
    <x v="37"/>
    <n v="26600048"/>
    <x v="29"/>
    <x v="29"/>
    <s v="Lidmaatschap VST"/>
    <n v="-300"/>
    <n v="10216"/>
    <s v="Vlaams Sporttribunaal"/>
    <x v="27"/>
    <s v="Andere uitgaven"/>
    <x v="0"/>
    <x v="0"/>
    <x v="1"/>
    <x v="1"/>
    <x v="3"/>
    <x v="7"/>
  </r>
  <r>
    <x v="2"/>
    <x v="37"/>
    <n v="26510009"/>
    <x v="5"/>
    <x v="5"/>
    <s v="STICHTING DERDENGELDEN BUCKAROO     BXBEU2FGEFDMOFHNT1ZIYMPR"/>
    <n v="88"/>
    <m/>
    <m/>
    <x v="7"/>
    <s v="Vergunningsbijdrage en lidgelden"/>
    <x v="0"/>
    <x v="0"/>
    <x v="0"/>
    <x v="0"/>
    <x v="3"/>
    <x v="5"/>
  </r>
  <r>
    <x v="2"/>
    <x v="37"/>
    <n v="26600033"/>
    <x v="12"/>
    <x v="12"/>
    <n v="2025"/>
    <n v="32.78"/>
    <n v="10079"/>
    <s v="ETHIAS"/>
    <x v="14"/>
    <s v="Repatriëringsverzekering"/>
    <x v="0"/>
    <x v="0"/>
    <x v="1"/>
    <x v="1"/>
    <x v="0"/>
    <x v="7"/>
  </r>
  <r>
    <x v="2"/>
    <x v="37"/>
    <n v="26600039"/>
    <x v="12"/>
    <x v="12"/>
    <n v="2025"/>
    <n v="11.47"/>
    <n v="10079"/>
    <s v="ETHIAS"/>
    <x v="14"/>
    <s v="Repatriëringsverzekering"/>
    <x v="0"/>
    <x v="0"/>
    <x v="1"/>
    <x v="1"/>
    <x v="0"/>
    <x v="7"/>
  </r>
  <r>
    <x v="2"/>
    <x v="37"/>
    <n v="26510009"/>
    <x v="5"/>
    <x v="5"/>
    <s v="STICHTING DERDENGELDEN BUCKAROO     DWR6OHF4AVPMUER1AXRJZFQ5"/>
    <n v="88"/>
    <m/>
    <m/>
    <x v="7"/>
    <s v="Vergunningsbijdrage en lidgelden"/>
    <x v="0"/>
    <x v="0"/>
    <x v="0"/>
    <x v="0"/>
    <x v="3"/>
    <x v="5"/>
  </r>
  <r>
    <x v="2"/>
    <x v="37"/>
    <n v="26600026"/>
    <x v="12"/>
    <x v="12"/>
    <n v="2025"/>
    <n v="73.739999999999995"/>
    <n v="10079"/>
    <s v="ETHIAS"/>
    <x v="14"/>
    <s v="Repatriëringsverzekering"/>
    <x v="0"/>
    <x v="0"/>
    <x v="1"/>
    <x v="1"/>
    <x v="0"/>
    <x v="7"/>
  </r>
  <r>
    <x v="2"/>
    <x v="37"/>
    <n v="26600032"/>
    <x v="12"/>
    <x v="12"/>
    <n v="2025"/>
    <n v="24.58"/>
    <n v="10079"/>
    <s v="ETHIAS"/>
    <x v="14"/>
    <s v="Repatriëringsverzekering"/>
    <x v="0"/>
    <x v="0"/>
    <x v="1"/>
    <x v="1"/>
    <x v="0"/>
    <x v="7"/>
  </r>
  <r>
    <x v="2"/>
    <x v="37"/>
    <n v="26600037"/>
    <x v="12"/>
    <x v="12"/>
    <n v="2025"/>
    <n v="4.92"/>
    <n v="10079"/>
    <s v="ETHIAS"/>
    <x v="14"/>
    <s v="Repatriëringsverzekering"/>
    <x v="0"/>
    <x v="0"/>
    <x v="1"/>
    <x v="1"/>
    <x v="0"/>
    <x v="7"/>
  </r>
  <r>
    <x v="2"/>
    <x v="37"/>
    <n v="26600025"/>
    <x v="12"/>
    <x v="12"/>
    <n v="2025"/>
    <n v="4.92"/>
    <n v="10079"/>
    <s v="ETHIAS"/>
    <x v="14"/>
    <s v="Repatriëringsverzekering"/>
    <x v="0"/>
    <x v="0"/>
    <x v="1"/>
    <x v="1"/>
    <x v="0"/>
    <x v="7"/>
  </r>
  <r>
    <x v="2"/>
    <x v="37"/>
    <n v="26600028"/>
    <x v="12"/>
    <x v="12"/>
    <n v="2025"/>
    <n v="19.670000000000002"/>
    <n v="10079"/>
    <s v="ETHIAS"/>
    <x v="14"/>
    <s v="Repatriëringsverzekering"/>
    <x v="0"/>
    <x v="0"/>
    <x v="1"/>
    <x v="1"/>
    <x v="0"/>
    <x v="7"/>
  </r>
  <r>
    <x v="2"/>
    <x v="37"/>
    <n v="26600030"/>
    <x v="12"/>
    <x v="12"/>
    <n v="2025"/>
    <n v="24.58"/>
    <n v="10079"/>
    <s v="ETHIAS"/>
    <x v="14"/>
    <s v="Repatriëringsverzekering"/>
    <x v="0"/>
    <x v="0"/>
    <x v="1"/>
    <x v="1"/>
    <x v="0"/>
    <x v="7"/>
  </r>
  <r>
    <x v="2"/>
    <x v="37"/>
    <n v="26510009"/>
    <x v="5"/>
    <x v="5"/>
    <s v="STICHTING DERDENGELDEN BUCKAROO     MHNLBEJHD2NQNKH6NXPSSU1Y"/>
    <n v="22"/>
    <m/>
    <m/>
    <x v="7"/>
    <s v="Vergunningsbijdrage en lidgelden"/>
    <x v="0"/>
    <x v="0"/>
    <x v="0"/>
    <x v="0"/>
    <x v="3"/>
    <x v="5"/>
  </r>
  <r>
    <x v="2"/>
    <x v="37"/>
    <n v="26600036"/>
    <x v="12"/>
    <x v="12"/>
    <n v="2025"/>
    <n v="24.58"/>
    <n v="10079"/>
    <s v="ETHIAS"/>
    <x v="14"/>
    <s v="Repatriëringsverzekering"/>
    <x v="0"/>
    <x v="0"/>
    <x v="1"/>
    <x v="1"/>
    <x v="0"/>
    <x v="7"/>
  </r>
  <r>
    <x v="2"/>
    <x v="37"/>
    <n v="26600020"/>
    <x v="12"/>
    <x v="12"/>
    <n v="2025"/>
    <n v="59"/>
    <n v="10079"/>
    <s v="ETHIAS"/>
    <x v="14"/>
    <s v="Repatriëringsverzekering"/>
    <x v="0"/>
    <x v="0"/>
    <x v="1"/>
    <x v="1"/>
    <x v="0"/>
    <x v="7"/>
  </r>
  <r>
    <x v="2"/>
    <x v="37"/>
    <n v="26600022"/>
    <x v="12"/>
    <x v="12"/>
    <n v="2025"/>
    <n v="45.89"/>
    <n v="10079"/>
    <s v="ETHIAS"/>
    <x v="14"/>
    <s v="Repatriëringsverzekering"/>
    <x v="0"/>
    <x v="0"/>
    <x v="1"/>
    <x v="1"/>
    <x v="0"/>
    <x v="7"/>
  </r>
  <r>
    <x v="2"/>
    <x v="37"/>
    <n v="26600031"/>
    <x v="12"/>
    <x v="12"/>
    <n v="2025"/>
    <n v="70.47"/>
    <n v="10079"/>
    <s v="ETHIAS"/>
    <x v="14"/>
    <s v="Repatriëringsverzekering"/>
    <x v="0"/>
    <x v="0"/>
    <x v="1"/>
    <x v="1"/>
    <x v="0"/>
    <x v="7"/>
  </r>
  <r>
    <x v="2"/>
    <x v="37"/>
    <n v="26600021"/>
    <x v="12"/>
    <x v="12"/>
    <n v="2025"/>
    <n v="39.33"/>
    <n v="10079"/>
    <s v="ETHIAS"/>
    <x v="14"/>
    <s v="Repatriëringsverzekering"/>
    <x v="0"/>
    <x v="0"/>
    <x v="1"/>
    <x v="1"/>
    <x v="0"/>
    <x v="7"/>
  </r>
  <r>
    <x v="2"/>
    <x v="37"/>
    <n v="26600034"/>
    <x v="12"/>
    <x v="12"/>
    <n v="2025"/>
    <n v="88.49"/>
    <n v="10079"/>
    <s v="ETHIAS"/>
    <x v="14"/>
    <s v="Repatriëringsverzekering"/>
    <x v="0"/>
    <x v="0"/>
    <x v="1"/>
    <x v="1"/>
    <x v="0"/>
    <x v="7"/>
  </r>
  <r>
    <x v="2"/>
    <x v="37"/>
    <n v="26600040"/>
    <x v="12"/>
    <x v="12"/>
    <n v="2025"/>
    <n v="34.409999999999997"/>
    <n v="10079"/>
    <s v="ETHIAS"/>
    <x v="14"/>
    <s v="Repatriëringsverzekering"/>
    <x v="0"/>
    <x v="0"/>
    <x v="1"/>
    <x v="1"/>
    <x v="0"/>
    <x v="7"/>
  </r>
  <r>
    <x v="2"/>
    <x v="37"/>
    <n v="26600029"/>
    <x v="12"/>
    <x v="12"/>
    <n v="2025"/>
    <n v="52.44"/>
    <n v="10079"/>
    <s v="ETHIAS"/>
    <x v="14"/>
    <s v="Repatriëringsverzekering"/>
    <x v="0"/>
    <x v="0"/>
    <x v="1"/>
    <x v="1"/>
    <x v="0"/>
    <x v="7"/>
  </r>
  <r>
    <x v="2"/>
    <x v="37"/>
    <n v="26600023"/>
    <x v="12"/>
    <x v="12"/>
    <n v="2025"/>
    <n v="4.92"/>
    <n v="10079"/>
    <s v="ETHIAS"/>
    <x v="14"/>
    <s v="Repatriëringsverzekering"/>
    <x v="0"/>
    <x v="0"/>
    <x v="1"/>
    <x v="1"/>
    <x v="0"/>
    <x v="7"/>
  </r>
  <r>
    <x v="2"/>
    <x v="38"/>
    <n v="26510010"/>
    <x v="5"/>
    <x v="5"/>
    <s v="STICHTING DERDENGELDEN BUCKAROO     D1FZWU9KA3ZNQJFQA1RUQ2E0"/>
    <n v="242"/>
    <m/>
    <m/>
    <x v="7"/>
    <s v="Vergunningsbijdrage en lidgelden"/>
    <x v="0"/>
    <x v="0"/>
    <x v="0"/>
    <x v="0"/>
    <x v="3"/>
    <x v="5"/>
  </r>
  <r>
    <x v="2"/>
    <x v="38"/>
    <n v="26510010"/>
    <x v="5"/>
    <x v="5"/>
    <s v="KOENSO                              LMB2526-000350"/>
    <n v="22"/>
    <n v="50217"/>
    <s v="Koenso Leuven"/>
    <x v="7"/>
    <s v="Vergunningsbijdrage en lidgelden"/>
    <x v="0"/>
    <x v="0"/>
    <x v="0"/>
    <x v="0"/>
    <x v="3"/>
    <x v="5"/>
  </r>
  <r>
    <x v="2"/>
    <x v="39"/>
    <n v="26510011"/>
    <x v="5"/>
    <x v="5"/>
    <s v="STICHTING DERDENGELDEN BUCKAROO     C0U5L3DXAJJIBMIYOTE2DHVT"/>
    <n v="22"/>
    <m/>
    <m/>
    <x v="7"/>
    <s v="Vergunningsbijdrage en lidgelden"/>
    <x v="0"/>
    <x v="0"/>
    <x v="0"/>
    <x v="0"/>
    <x v="3"/>
    <x v="5"/>
  </r>
  <r>
    <x v="2"/>
    <x v="39"/>
    <n v="26600042"/>
    <x v="27"/>
    <x v="27"/>
    <s v="Creditnota monitor kantoor"/>
    <n v="149"/>
    <n v="50025"/>
    <s v="Bo Bol.com Bv"/>
    <x v="12"/>
    <s v="Bureelmateriaal, technologisch materiaal en overige"/>
    <x v="0"/>
    <x v="0"/>
    <x v="1"/>
    <x v="1"/>
    <x v="3"/>
    <x v="7"/>
  </r>
  <r>
    <x v="2"/>
    <x v="39"/>
    <n v="26510011"/>
    <x v="5"/>
    <x v="5"/>
    <s v="STICHTING DERDENGELDEN BUCKAROO     NDDEQ0QRWUJNR2KVVUZWZXBV"/>
    <n v="22"/>
    <m/>
    <m/>
    <x v="7"/>
    <s v="Vergunningsbijdrage en lidgelden"/>
    <x v="0"/>
    <x v="0"/>
    <x v="0"/>
    <x v="0"/>
    <x v="3"/>
    <x v="5"/>
  </r>
  <r>
    <x v="2"/>
    <x v="39"/>
    <n v="26600041"/>
    <x v="27"/>
    <x v="27"/>
    <s v="Creditnota monitor kantoor"/>
    <n v="94.95"/>
    <n v="50025"/>
    <s v="Bo Bol.com Bv"/>
    <x v="12"/>
    <s v="Bureelmateriaal, technologisch materiaal en overige"/>
    <x v="0"/>
    <x v="0"/>
    <x v="1"/>
    <x v="1"/>
    <x v="3"/>
    <x v="7"/>
  </r>
  <r>
    <x v="2"/>
    <x v="40"/>
    <n v="26600046"/>
    <x v="14"/>
    <x v="14"/>
    <n v="2025"/>
    <n v="-72"/>
    <n v="10171"/>
    <s v="Stad Antwerpen"/>
    <x v="15"/>
    <s v="Organiseren van elitetrainingen WKF"/>
    <x v="0"/>
    <x v="0"/>
    <x v="1"/>
    <x v="1"/>
    <x v="0"/>
    <x v="0"/>
  </r>
  <r>
    <x v="2"/>
    <x v="40"/>
    <n v="26600044"/>
    <x v="30"/>
    <x v="30"/>
    <s v="TV voeten - wedstrijdmateriaal"/>
    <n v="-138.6"/>
    <n v="50430"/>
    <s v="Music Store"/>
    <x v="30"/>
    <s v="Ter beschikking stellen &amp; onderhouden van wedstrijdmateriaal"/>
    <x v="0"/>
    <x v="0"/>
    <x v="1"/>
    <x v="1"/>
    <x v="1"/>
    <x v="10"/>
  </r>
  <r>
    <x v="2"/>
    <x v="40"/>
    <n v="26600044"/>
    <x v="30"/>
    <x v="30"/>
    <s v="TV voeten - wedstrijdmateriaal | Niet-aftr. btw: 100%"/>
    <n v="-29.11"/>
    <n v="50430"/>
    <s v="Music Store"/>
    <x v="30"/>
    <s v="Ter beschikking stellen &amp; onderhouden van wedstrijdmateriaal"/>
    <x v="0"/>
    <x v="0"/>
    <x v="1"/>
    <x v="1"/>
    <x v="1"/>
    <x v="10"/>
  </r>
  <r>
    <x v="2"/>
    <x v="40"/>
    <n v="26600044"/>
    <x v="30"/>
    <x v="30"/>
    <s v="TV voeten - wedstrijdmateriaal"/>
    <n v="-29.1"/>
    <n v="50430"/>
    <s v="Music Store"/>
    <x v="30"/>
    <s v="Ter beschikking stellen &amp; onderhouden van wedstrijdmateriaal"/>
    <x v="0"/>
    <x v="0"/>
    <x v="1"/>
    <x v="1"/>
    <x v="1"/>
    <x v="10"/>
  </r>
  <r>
    <x v="2"/>
    <x v="40"/>
    <n v="26800004"/>
    <x v="30"/>
    <x v="30"/>
    <s v="Correctie 26600044"/>
    <n v="29.1"/>
    <n v="50430"/>
    <s v="Music Store"/>
    <x v="30"/>
    <s v="Ter beschikking stellen &amp; onderhouden van wedstrijdmateriaal"/>
    <x v="0"/>
    <x v="0"/>
    <x v="3"/>
    <x v="3"/>
    <x v="1"/>
    <x v="10"/>
  </r>
  <r>
    <x v="2"/>
    <x v="40"/>
    <n v="26600043"/>
    <x v="28"/>
    <x v="28"/>
    <s v="nieuwjaar kantoor"/>
    <n v="-159.30000000000001"/>
    <n v="50429"/>
    <s v="De Kleine Waarheid Bv"/>
    <x v="28"/>
    <s v="Intern personeel"/>
    <x v="0"/>
    <x v="0"/>
    <x v="1"/>
    <x v="1"/>
    <x v="3"/>
    <x v="7"/>
  </r>
  <r>
    <x v="2"/>
    <x v="40"/>
    <n v="26600045"/>
    <x v="17"/>
    <x v="17"/>
    <s v="Opsturen vergunningsboekjes"/>
    <n v="-8.65"/>
    <n v="10025"/>
    <s v="BPOST"/>
    <x v="29"/>
    <s v="Vergunningsboekjes en postzegels"/>
    <x v="0"/>
    <x v="0"/>
    <x v="1"/>
    <x v="1"/>
    <x v="1"/>
    <x v="7"/>
  </r>
  <r>
    <x v="2"/>
    <x v="41"/>
    <n v="26510013"/>
    <x v="5"/>
    <x v="5"/>
    <s v="KOENSO                              LMB2526-000242"/>
    <n v="132"/>
    <n v="50217"/>
    <s v="Koenso Leuven"/>
    <x v="7"/>
    <s v="Vergunningsbijdrage en lidgelden"/>
    <x v="0"/>
    <x v="0"/>
    <x v="0"/>
    <x v="0"/>
    <x v="3"/>
    <x v="5"/>
  </r>
  <r>
    <x v="2"/>
    <x v="42"/>
    <n v="26600047"/>
    <x v="30"/>
    <x v="30"/>
    <m/>
    <n v="-16.5"/>
    <n v="50419"/>
    <s v="Onlinekabelshop B.v."/>
    <x v="30"/>
    <s v="Ter beschikking stellen &amp; onderhouden van wedstrijdmateriaal"/>
    <x v="0"/>
    <x v="0"/>
    <x v="1"/>
    <x v="1"/>
    <x v="1"/>
    <x v="10"/>
  </r>
  <r>
    <x v="2"/>
    <x v="42"/>
    <n v="26600047"/>
    <x v="30"/>
    <x v="30"/>
    <s v="Niet-aftr. btw: 100%"/>
    <n v="-3.47"/>
    <n v="50419"/>
    <s v="Onlinekabelshop B.v."/>
    <x v="30"/>
    <s v="Ter beschikking stellen &amp; onderhouden van wedstrijdmateriaal"/>
    <x v="0"/>
    <x v="0"/>
    <x v="1"/>
    <x v="1"/>
    <x v="1"/>
    <x v="10"/>
  </r>
  <r>
    <x v="2"/>
    <x v="43"/>
    <n v="26510015"/>
    <x v="5"/>
    <x v="5"/>
    <s v="DONALD VERMEULEN                    Factuur LMB2526-000376"/>
    <n v="22"/>
    <m/>
    <m/>
    <x v="7"/>
    <s v="Vergunningsbijdrage en lidgelden"/>
    <x v="0"/>
    <x v="0"/>
    <x v="0"/>
    <x v="0"/>
    <x v="3"/>
    <x v="5"/>
  </r>
  <r>
    <x v="2"/>
    <x v="43"/>
    <n v="26600049"/>
    <x v="31"/>
    <x v="31"/>
    <m/>
    <n v="-46"/>
    <n v="50127"/>
    <s v="Emanuel MIsselyn"/>
    <x v="15"/>
    <s v="Organiseren van elitetrainingen WKF"/>
    <x v="0"/>
    <x v="0"/>
    <x v="1"/>
    <x v="1"/>
    <x v="0"/>
    <x v="0"/>
  </r>
  <r>
    <x v="2"/>
    <x v="43"/>
    <n v="26510015"/>
    <x v="5"/>
    <x v="5"/>
    <s v="STICHTING DERDENGELDEN BUCKAROO     L1B5M0TJQTLPZDRLCMFTBHL6"/>
    <n v="22"/>
    <m/>
    <m/>
    <x v="7"/>
    <s v="Vergunningsbijdrage en lidgelden"/>
    <x v="0"/>
    <x v="0"/>
    <x v="0"/>
    <x v="0"/>
    <x v="3"/>
    <x v="5"/>
  </r>
  <r>
    <x v="2"/>
    <x v="43"/>
    <n v="26600049"/>
    <x v="8"/>
    <x v="8"/>
    <m/>
    <n v="-104.69"/>
    <n v="50127"/>
    <s v="Emanuel MIsselyn"/>
    <x v="15"/>
    <s v="Organiseren van elitetrainingen WKF"/>
    <x v="0"/>
    <x v="0"/>
    <x v="1"/>
    <x v="1"/>
    <x v="0"/>
    <x v="0"/>
  </r>
  <r>
    <x v="2"/>
    <x v="43"/>
    <n v="26600049"/>
    <x v="8"/>
    <x v="8"/>
    <m/>
    <n v="-71.81"/>
    <n v="50127"/>
    <s v="Emanuel MIsselyn"/>
    <x v="31"/>
    <s v="Werkingsbudget WKF competitiecommissie"/>
    <x v="0"/>
    <x v="0"/>
    <x v="1"/>
    <x v="1"/>
    <x v="0"/>
    <x v="0"/>
  </r>
  <r>
    <x v="2"/>
    <x v="43"/>
    <n v="26510015"/>
    <x v="5"/>
    <x v="5"/>
    <s v="STICHTING DERDENGELDEN BUCKAROO     ULVWMTA3QKP5KZHVSKLZR1B3"/>
    <n v="22"/>
    <m/>
    <m/>
    <x v="7"/>
    <s v="Vergunningsbijdrage en lidgelden"/>
    <x v="0"/>
    <x v="0"/>
    <x v="0"/>
    <x v="0"/>
    <x v="3"/>
    <x v="5"/>
  </r>
  <r>
    <x v="2"/>
    <x v="44"/>
    <n v="26510016"/>
    <x v="5"/>
    <x v="5"/>
    <s v="STICHTING DERDENGELDEN BUCKAROO     K2VTB0JEY0LSRKJWDXK0BE9D"/>
    <n v="506"/>
    <m/>
    <m/>
    <x v="7"/>
    <s v="Vergunningsbijdrage en lidgelden"/>
    <x v="0"/>
    <x v="0"/>
    <x v="0"/>
    <x v="0"/>
    <x v="3"/>
    <x v="5"/>
  </r>
  <r>
    <x v="2"/>
    <x v="45"/>
    <n v="26510017"/>
    <x v="5"/>
    <x v="5"/>
    <s v="STICHTING DERDENGELDEN BUCKAROO     NGIRWFZKMMN4NVAVSWVJR0P4"/>
    <n v="374"/>
    <m/>
    <m/>
    <x v="7"/>
    <s v="Vergunningsbijdrage en lidgelden"/>
    <x v="0"/>
    <x v="0"/>
    <x v="0"/>
    <x v="0"/>
    <x v="3"/>
    <x v="5"/>
  </r>
  <r>
    <x v="2"/>
    <x v="45"/>
    <n v="26510017"/>
    <x v="5"/>
    <x v="5"/>
    <s v="STICHTING DERDENGELDEN BUCKAROO     M2P3VKXKYMDES3DYMJBIOHJT"/>
    <n v="22"/>
    <m/>
    <m/>
    <x v="7"/>
    <s v="Vergunningsbijdrage en lidgelden"/>
    <x v="0"/>
    <x v="0"/>
    <x v="0"/>
    <x v="0"/>
    <x v="3"/>
    <x v="5"/>
  </r>
  <r>
    <x v="2"/>
    <x v="46"/>
    <n v="26600050"/>
    <x v="32"/>
    <x v="32"/>
    <s v="2026-2027 | Niet-aftr. btw: 100%"/>
    <n v="-45.99"/>
    <n v="50327"/>
    <s v="CookieYes"/>
    <x v="18"/>
    <s v="Applicaties ( freshdesk, kontentino, website, telenet, com-o"/>
    <x v="0"/>
    <x v="0"/>
    <x v="1"/>
    <x v="1"/>
    <x v="4"/>
    <x v="7"/>
  </r>
  <r>
    <x v="2"/>
    <x v="46"/>
    <n v="26600050"/>
    <x v="32"/>
    <x v="32"/>
    <s v="2026-2027"/>
    <n v="-219.02"/>
    <n v="50327"/>
    <s v="CookieYes"/>
    <x v="18"/>
    <s v="Applicaties ( freshdesk, kontentino, website, telenet, com-o"/>
    <x v="0"/>
    <x v="0"/>
    <x v="1"/>
    <x v="1"/>
    <x v="4"/>
    <x v="7"/>
  </r>
  <r>
    <x v="2"/>
    <x v="46"/>
    <n v="26870001"/>
    <x v="32"/>
    <x v="32"/>
    <s v=" 25600024 - 2025-2026 (01-01-2026 - 23-01-2026)"/>
    <n v="-15.1"/>
    <n v="50327"/>
    <s v="CookieYes"/>
    <x v="18"/>
    <s v="Applicaties ( freshdesk, kontentino, website, telenet, com-o"/>
    <x v="0"/>
    <x v="0"/>
    <x v="4"/>
    <x v="4"/>
    <x v="4"/>
    <x v="7"/>
  </r>
  <r>
    <x v="2"/>
    <x v="46"/>
    <n v="26600051"/>
    <x v="11"/>
    <x v="11"/>
    <s v="winkel (eten en drinken kantoor)"/>
    <n v="-63.01"/>
    <n v="50356"/>
    <s v="Okay Erpe-Mere"/>
    <x v="26"/>
    <s v="Kantoorruimte"/>
    <x v="0"/>
    <x v="0"/>
    <x v="1"/>
    <x v="1"/>
    <x v="3"/>
    <x v="7"/>
  </r>
  <r>
    <x v="2"/>
    <x v="46"/>
    <n v="26870074"/>
    <x v="32"/>
    <x v="32"/>
    <s v=" 2026-2027 (01-02-2026 - 23-01-2027)"/>
    <n v="213.63"/>
    <n v="50327"/>
    <s v="CookieYes"/>
    <x v="18"/>
    <s v="Applicaties ( freshdesk, kontentino, website, telenet, com-o"/>
    <x v="0"/>
    <x v="0"/>
    <x v="4"/>
    <x v="4"/>
    <x v="4"/>
    <x v="7"/>
  </r>
  <r>
    <x v="2"/>
    <x v="46"/>
    <n v="26870074"/>
    <x v="32"/>
    <x v="32"/>
    <s v="2026-2027 | Niet-aftr. btw: 100% (01-02-2026 - 23-01-2027)"/>
    <n v="44.86"/>
    <n v="50327"/>
    <s v="CookieYes"/>
    <x v="18"/>
    <s v="Applicaties ( freshdesk, kontentino, website, telenet, com-o"/>
    <x v="0"/>
    <x v="0"/>
    <x v="4"/>
    <x v="4"/>
    <x v="4"/>
    <x v="7"/>
  </r>
  <r>
    <x v="2"/>
    <x v="46"/>
    <n v="26870001"/>
    <x v="32"/>
    <x v="32"/>
    <s v="25600024 - 20 | Niet-aftr. btw: 100% (01-01-2026 - 23-01-202"/>
    <n v="-3.18"/>
    <n v="50327"/>
    <s v="CookieYes"/>
    <x v="18"/>
    <s v="Applicaties ( freshdesk, kontentino, website, telenet, com-o"/>
    <x v="0"/>
    <x v="0"/>
    <x v="4"/>
    <x v="4"/>
    <x v="4"/>
    <x v="7"/>
  </r>
  <r>
    <x v="2"/>
    <x v="47"/>
    <n v="26600052"/>
    <x v="28"/>
    <x v="28"/>
    <s v="broodjes vergadering STC jan"/>
    <n v="-73.5"/>
    <n v="50158"/>
    <s v="Baele, Martine"/>
    <x v="32"/>
    <s v="Werkingsbudget Sporttechnische Commissie"/>
    <x v="0"/>
    <x v="0"/>
    <x v="1"/>
    <x v="1"/>
    <x v="0"/>
    <x v="7"/>
  </r>
  <r>
    <x v="2"/>
    <x v="48"/>
    <n v="26510020"/>
    <x v="5"/>
    <x v="5"/>
    <s v="STICHTING DERDENGELDEN BUCKAROO     CXHVWK8YULZKSNVOR21MA0K4"/>
    <n v="88"/>
    <m/>
    <m/>
    <x v="7"/>
    <s v="Vergunningsbijdrage en lidgelden"/>
    <x v="0"/>
    <x v="0"/>
    <x v="0"/>
    <x v="0"/>
    <x v="3"/>
    <x v="5"/>
  </r>
  <r>
    <x v="2"/>
    <x v="48"/>
    <n v="26510020"/>
    <x v="5"/>
    <x v="5"/>
    <s v="ALLEGAERT KATRIEN                   Lmb2526-306"/>
    <n v="22"/>
    <n v="50324"/>
    <s v="Fudon Shotokan Karate Deerlijk"/>
    <x v="7"/>
    <s v="Vergunningsbijdrage en lidgelden"/>
    <x v="0"/>
    <x v="0"/>
    <x v="0"/>
    <x v="0"/>
    <x v="3"/>
    <x v="5"/>
  </r>
  <r>
    <x v="2"/>
    <x v="48"/>
    <n v="26600053"/>
    <x v="18"/>
    <x v="18"/>
    <s v="eindafrekening 2025"/>
    <n v="-49.93"/>
    <n v="50103"/>
    <s v="Liantis Service Externe Pour La Préventi"/>
    <x v="19"/>
    <s v="Sociaal secretariaat"/>
    <x v="0"/>
    <x v="0"/>
    <x v="1"/>
    <x v="1"/>
    <x v="3"/>
    <x v="7"/>
  </r>
  <r>
    <x v="2"/>
    <x v="49"/>
    <n v="26510021"/>
    <x v="5"/>
    <x v="5"/>
    <s v="GOJU KARATE LAAKDAL VZW             LMB2526-000398"/>
    <n v="176"/>
    <m/>
    <m/>
    <x v="7"/>
    <s v="Vergunningsbijdrage en lidgelden"/>
    <x v="0"/>
    <x v="0"/>
    <x v="0"/>
    <x v="0"/>
    <x v="3"/>
    <x v="5"/>
  </r>
  <r>
    <x v="2"/>
    <x v="49"/>
    <n v="26510021"/>
    <x v="5"/>
    <x v="5"/>
    <s v="DAI NIPPON                          LMB2526-000388"/>
    <n v="154"/>
    <n v="10059"/>
    <s v="DEMESMAEKER FRANCOIS"/>
    <x v="7"/>
    <s v="Vergunningsbijdrage en lidgelden"/>
    <x v="0"/>
    <x v="0"/>
    <x v="0"/>
    <x v="0"/>
    <x v="3"/>
    <x v="5"/>
  </r>
  <r>
    <x v="2"/>
    <x v="49"/>
    <n v="26510021"/>
    <x v="5"/>
    <x v="5"/>
    <s v="STICHTING DERDENGELDEN BUCKAROO     YMPZCMDPRZFYM2F2LZL6BE92"/>
    <n v="506"/>
    <m/>
    <m/>
    <x v="7"/>
    <s v="Vergunningsbijdrage en lidgelden"/>
    <x v="0"/>
    <x v="0"/>
    <x v="0"/>
    <x v="0"/>
    <x v="3"/>
    <x v="5"/>
  </r>
  <r>
    <x v="2"/>
    <x v="49"/>
    <n v="26510021"/>
    <x v="5"/>
    <x v="5"/>
    <s v="SCHOTOKAN KARATE CLUB DEINZE        LMB2526-000433"/>
    <n v="66"/>
    <m/>
    <m/>
    <x v="7"/>
    <s v="Vergunningsbijdrage en lidgelden"/>
    <x v="0"/>
    <x v="0"/>
    <x v="0"/>
    <x v="0"/>
    <x v="3"/>
    <x v="5"/>
  </r>
  <r>
    <x v="2"/>
    <x v="49"/>
    <n v="26510021"/>
    <x v="5"/>
    <x v="5"/>
    <s v="KARATECLUB HIRYU NINOVE             LMB2526-000440"/>
    <n v="220"/>
    <n v="50293"/>
    <s v="KC Hiryu Ninove vzw"/>
    <x v="7"/>
    <s v="Vergunningsbijdrage en lidgelden"/>
    <x v="0"/>
    <x v="0"/>
    <x v="0"/>
    <x v="0"/>
    <x v="3"/>
    <x v="5"/>
  </r>
  <r>
    <x v="2"/>
    <x v="49"/>
    <n v="26510021"/>
    <x v="5"/>
    <x v="5"/>
    <s v="KIME AALTER                         Factuur nr LMB2526-00044"/>
    <n v="22"/>
    <m/>
    <m/>
    <x v="7"/>
    <s v="Vergunningsbijdrage en lidgelden"/>
    <x v="0"/>
    <x v="0"/>
    <x v="0"/>
    <x v="0"/>
    <x v="3"/>
    <x v="5"/>
  </r>
  <r>
    <x v="2"/>
    <x v="49"/>
    <n v="26510021"/>
    <x v="5"/>
    <x v="5"/>
    <s v="KARATECLUB COBRA FV                 LMB2526-000330"/>
    <n v="44"/>
    <m/>
    <m/>
    <x v="7"/>
    <s v="Vergunningsbijdrage en lidgelden"/>
    <x v="0"/>
    <x v="0"/>
    <x v="0"/>
    <x v="0"/>
    <x v="3"/>
    <x v="5"/>
  </r>
  <r>
    <x v="2"/>
    <x v="49"/>
    <n v="26510021"/>
    <x v="5"/>
    <x v="5"/>
    <s v="MEVR. ANETA BELDJOUDI OF DHR. AM    LMB2526-000519"/>
    <n v="330"/>
    <m/>
    <m/>
    <x v="7"/>
    <s v="Vergunningsbijdrage en lidgelden"/>
    <x v="0"/>
    <x v="0"/>
    <x v="0"/>
    <x v="0"/>
    <x v="3"/>
    <x v="5"/>
  </r>
  <r>
    <x v="2"/>
    <x v="49"/>
    <n v="26510021"/>
    <x v="5"/>
    <x v="5"/>
    <s v="DE H PETER DE GRANDE                LMB2526-000438"/>
    <n v="66"/>
    <m/>
    <m/>
    <x v="7"/>
    <s v="Vergunningsbijdrage en lidgelden"/>
    <x v="0"/>
    <x v="0"/>
    <x v="0"/>
    <x v="0"/>
    <x v="3"/>
    <x v="5"/>
  </r>
  <r>
    <x v="2"/>
    <x v="49"/>
    <n v="26510021"/>
    <x v="5"/>
    <x v="5"/>
    <s v="VZW.KARATECLUB KNOKKE               LMB2526-000448"/>
    <n v="44"/>
    <m/>
    <m/>
    <x v="7"/>
    <s v="Vergunningsbijdrage en lidgelden"/>
    <x v="0"/>
    <x v="0"/>
    <x v="0"/>
    <x v="0"/>
    <x v="3"/>
    <x v="5"/>
  </r>
  <r>
    <x v="2"/>
    <x v="49"/>
    <n v="26510021"/>
    <x v="5"/>
    <x v="5"/>
    <s v="G-KARATECLUB LEOPOLDSBURG VZW       LMB2526-000396"/>
    <n v="110"/>
    <n v="50311"/>
    <s v="G-Karateclub Leopoldsburg"/>
    <x v="7"/>
    <s v="Vergunningsbijdrage en lidgelden"/>
    <x v="0"/>
    <x v="0"/>
    <x v="0"/>
    <x v="0"/>
    <x v="3"/>
    <x v="5"/>
  </r>
  <r>
    <x v="2"/>
    <x v="49"/>
    <n v="26510021"/>
    <x v="5"/>
    <x v="5"/>
    <s v="DOKAN                               LMB2526-000391"/>
    <n v="6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WVZKCK95BFAXMFZMZLNHUNYV"/>
    <n v="88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EU2L1FXAENUSLP0BEHADTBR"/>
    <n v="440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NDRTZTZRZFLKSNDNME42RU1W"/>
    <n v="198"/>
    <m/>
    <m/>
    <x v="7"/>
    <s v="Vergunningsbijdrage en lidgelden"/>
    <x v="0"/>
    <x v="0"/>
    <x v="0"/>
    <x v="0"/>
    <x v="3"/>
    <x v="5"/>
  </r>
  <r>
    <x v="2"/>
    <x v="11"/>
    <n v="26600072"/>
    <x v="9"/>
    <x v="9"/>
    <m/>
    <n v="-132.06"/>
    <n v="10205"/>
    <s v="VOORDECKERS DANNY"/>
    <x v="21"/>
    <s v="Aanleveren van een scheidsrechterteam voor internationale we"/>
    <x v="0"/>
    <x v="0"/>
    <x v="1"/>
    <x v="1"/>
    <x v="0"/>
    <x v="0"/>
  </r>
  <r>
    <x v="2"/>
    <x v="11"/>
    <n v="26510022"/>
    <x v="5"/>
    <x v="5"/>
    <s v="STICHTING DERDENGELDEN BUCKAROO     VDRMM21FEVHQC2V2NGZXAZRQ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DZURFDBN2QVTFUXA0VSBMPW"/>
    <n v="15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HARAGEI LEUVEN FV                   LMB2526-000409"/>
    <n v="6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EVACNRAEXRSUFQ4DM1HOG5J"/>
    <n v="88"/>
    <m/>
    <m/>
    <x v="7"/>
    <s v="Vergunningsbijdrage en lidgelden"/>
    <x v="0"/>
    <x v="0"/>
    <x v="0"/>
    <x v="0"/>
    <x v="3"/>
    <x v="5"/>
  </r>
  <r>
    <x v="2"/>
    <x v="11"/>
    <n v="26870062"/>
    <x v="32"/>
    <x v="32"/>
    <s v="Niet-aftr. btw: 100% (01-01-2026 - 28-01-2026)"/>
    <n v="-16.88"/>
    <n v="50139"/>
    <s v="Kontentino S. R. O."/>
    <x v="18"/>
    <s v="Applicaties ( freshdesk, kontentino, website, telenet, com-o"/>
    <x v="0"/>
    <x v="0"/>
    <x v="4"/>
    <x v="4"/>
    <x v="4"/>
    <x v="7"/>
  </r>
  <r>
    <x v="2"/>
    <x v="11"/>
    <n v="26510022"/>
    <x v="5"/>
    <x v="5"/>
    <s v="STICHTING DERDENGELDEN BUCKAROO     UFFGMZVPMVG1R0VMBNPHY2F1"/>
    <n v="2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WFDTY2ZSMK91WEHKV1DLWKTJ"/>
    <n v="2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WXD4QMLWQ2PVRJVIY3HAZWNC"/>
    <n v="15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BHH5A1MWMYTFTCT5OXNHTKNQ"/>
    <n v="17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YNPETS9PZNPVNG9QVLNUUGRX"/>
    <n v="6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CJVYDZLUQTVQQJQ2VDJJDKTX"/>
    <n v="13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FIZS3ARWFLMBTFDQMDTOVHR"/>
    <n v="2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MEVR DANIELLA SCHILDERMANS          LMB2526-000521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M2DJAWJFAJEZSNF3SETVU1V6"/>
    <n v="198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CMNIN1L4UKZXC2M0Z1FQQ0NZ"/>
    <n v="308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UZJXQNB2ZTNVY3PKBKJKTWZV"/>
    <n v="17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UNSU AALST FV                       LMB2526-000520"/>
    <n v="66"/>
    <m/>
    <m/>
    <x v="7"/>
    <s v="Vergunningsbijdrage en lidgelden"/>
    <x v="0"/>
    <x v="0"/>
    <x v="0"/>
    <x v="0"/>
    <x v="3"/>
    <x v="5"/>
  </r>
  <r>
    <x v="2"/>
    <x v="11"/>
    <n v="26600055"/>
    <x v="32"/>
    <x v="32"/>
    <m/>
    <n v="-89"/>
    <n v="50139"/>
    <s v="Kontentino S. R. O."/>
    <x v="18"/>
    <s v="Applicaties ( freshdesk, kontentino, website, telenet, com-o"/>
    <x v="0"/>
    <x v="0"/>
    <x v="1"/>
    <x v="1"/>
    <x v="4"/>
    <x v="7"/>
  </r>
  <r>
    <x v="2"/>
    <x v="11"/>
    <n v="26510022"/>
    <x v="5"/>
    <x v="5"/>
    <s v="STICHTING DERDENGELDEN BUCKAROO     ATB2QMDPWJKXL1PCNUZVVUNZ"/>
    <n v="110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YW9NWVLZRMZJNVGRUJHXEXAV"/>
    <n v="35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DXZQQTF6MZM3AGXCMC84MTA4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HOTOKAN KARATE SINT-NIKLA          LMB2526-000500"/>
    <n v="66"/>
    <n v="50169"/>
    <s v="Steeman Kim"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AGKYRNNFZLM4L29VODR6K2JV"/>
    <n v="198"/>
    <m/>
    <m/>
    <x v="7"/>
    <s v="Vergunningsbijdrage en lidgelden"/>
    <x v="0"/>
    <x v="0"/>
    <x v="0"/>
    <x v="0"/>
    <x v="3"/>
    <x v="5"/>
  </r>
  <r>
    <x v="2"/>
    <x v="11"/>
    <n v="26510022"/>
    <x v="5"/>
    <x v="5"/>
    <s v="KARATECLUB GOJU-RYU                 LMB2526-000514"/>
    <n v="66"/>
    <m/>
    <m/>
    <x v="7"/>
    <s v="Vergunningsbijdrage en lidgelden"/>
    <x v="0"/>
    <x v="0"/>
    <x v="0"/>
    <x v="0"/>
    <x v="3"/>
    <x v="5"/>
  </r>
  <r>
    <x v="2"/>
    <x v="11"/>
    <n v="26600072"/>
    <x v="8"/>
    <x v="8"/>
    <m/>
    <n v="-77.87"/>
    <n v="10205"/>
    <s v="VOORDECKERS DANNY"/>
    <x v="21"/>
    <s v="Aanleveren van een scheidsrechterteam voor internationale we"/>
    <x v="0"/>
    <x v="0"/>
    <x v="1"/>
    <x v="1"/>
    <x v="0"/>
    <x v="0"/>
  </r>
  <r>
    <x v="2"/>
    <x v="11"/>
    <n v="26510022"/>
    <x v="5"/>
    <x v="5"/>
    <s v="STICHTING DERDENGELDEN BUCKAROO     ZUSRC3RZBEU1Q1DWDGPIL0ZM"/>
    <n v="198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MF0MTRTUFJPBW95RTJGYWHZ"/>
    <n v="50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MUVFB1C3DU9RMKE0ZDM3MVD6"/>
    <n v="110"/>
    <m/>
    <m/>
    <x v="7"/>
    <s v="Vergunningsbijdrage en lidgelden"/>
    <x v="0"/>
    <x v="0"/>
    <x v="0"/>
    <x v="0"/>
    <x v="3"/>
    <x v="5"/>
  </r>
  <r>
    <x v="2"/>
    <x v="11"/>
    <n v="26510022"/>
    <x v="5"/>
    <x v="5"/>
    <s v="JKA SHOTOKAN KARATE OVERIJSE        LMB2526-000415"/>
    <n v="44"/>
    <m/>
    <m/>
    <x v="7"/>
    <s v="Vergunningsbijdrage en lidgelden"/>
    <x v="0"/>
    <x v="0"/>
    <x v="0"/>
    <x v="0"/>
    <x v="3"/>
    <x v="5"/>
  </r>
  <r>
    <x v="2"/>
    <x v="11"/>
    <n v="26600057"/>
    <x v="8"/>
    <x v="8"/>
    <s v="Internationale wedstrijd scheidsrechters - taxi Georgië"/>
    <n v="-16.45"/>
    <n v="50239"/>
    <s v="Karateclub Goju Geel"/>
    <x v="21"/>
    <s v="Aanleveren van een scheidsrechterteam voor internationale we"/>
    <x v="0"/>
    <x v="0"/>
    <x v="1"/>
    <x v="1"/>
    <x v="0"/>
    <x v="0"/>
  </r>
  <r>
    <x v="2"/>
    <x v="11"/>
    <n v="26510022"/>
    <x v="5"/>
    <x v="5"/>
    <s v="STICHTING DERDENGELDEN BUCKAROO     AZZRWG0ZWI9ZZELNOGDBEET0"/>
    <n v="2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GZCOWVNZHDGDK11DJBNAZGX"/>
    <n v="110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WGF2M055S0HMVW13DJB5MNBT"/>
    <n v="660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WNA0BEUYTMQVOVHFOXDAYVIY"/>
    <n v="6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ZUFDVHHVODRBVHLXQUFJETZG"/>
    <n v="110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RULKK0LVDVJRBJNIBMPWMWJ0"/>
    <n v="66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VLGVBJBJTC8ZK3HOK0FNN09M"/>
    <n v="22"/>
    <m/>
    <m/>
    <x v="7"/>
    <s v="Vergunningsbijdrage en lidgelden"/>
    <x v="0"/>
    <x v="0"/>
    <x v="0"/>
    <x v="0"/>
    <x v="3"/>
    <x v="5"/>
  </r>
  <r>
    <x v="2"/>
    <x v="11"/>
    <n v="26600055"/>
    <x v="32"/>
    <x v="32"/>
    <s v="Niet-aftr. btw: 100%"/>
    <n v="-18.690000000000001"/>
    <n v="50139"/>
    <s v="Kontentino S. R. O."/>
    <x v="18"/>
    <s v="Applicaties ( freshdesk, kontentino, website, telenet, com-o"/>
    <x v="0"/>
    <x v="0"/>
    <x v="1"/>
    <x v="1"/>
    <x v="4"/>
    <x v="7"/>
  </r>
  <r>
    <x v="2"/>
    <x v="11"/>
    <n v="26510022"/>
    <x v="5"/>
    <x v="5"/>
    <s v="STICHTING DERDENGELDEN BUCKAROO     N0RVVMJYEMVOBFJAK2NSOVHO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MLMVBXPVV2ZECW5KVKVEEU5J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AFAWDJLKDEHPBEDWS3JSYVDR"/>
    <n v="44"/>
    <m/>
    <m/>
    <x v="7"/>
    <s v="Vergunningsbijdrage en lidgelden"/>
    <x v="0"/>
    <x v="0"/>
    <x v="0"/>
    <x v="0"/>
    <x v="3"/>
    <x v="5"/>
  </r>
  <r>
    <x v="2"/>
    <x v="11"/>
    <n v="26870062"/>
    <x v="32"/>
    <x v="32"/>
    <s v=" (01-01-2026 - 28-01-2026)"/>
    <n v="-80.39"/>
    <n v="50139"/>
    <s v="Kontentino S. R. O."/>
    <x v="18"/>
    <s v="Applicaties ( freshdesk, kontentino, website, telenet, com-o"/>
    <x v="0"/>
    <x v="0"/>
    <x v="4"/>
    <x v="4"/>
    <x v="4"/>
    <x v="7"/>
  </r>
  <r>
    <x v="2"/>
    <x v="11"/>
    <n v="26510022"/>
    <x v="5"/>
    <x v="5"/>
    <s v="STICHTING DERDENGELDEN BUCKAROO     RSSRRGURNFPXQ1D3NFRFSWP0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AVHOCCS1UDHRQ1A5VFPOENIX"/>
    <n v="330"/>
    <m/>
    <m/>
    <x v="7"/>
    <s v="Vergunningsbijdrage en lidgelden"/>
    <x v="0"/>
    <x v="0"/>
    <x v="0"/>
    <x v="0"/>
    <x v="3"/>
    <x v="5"/>
  </r>
  <r>
    <x v="2"/>
    <x v="11"/>
    <n v="26600056"/>
    <x v="15"/>
    <x v="15"/>
    <s v="premie BA en LO Ethias / periode 2020 - 2025"/>
    <n v="8490"/>
    <n v="10079"/>
    <s v="ETHIAS"/>
    <x v="16"/>
    <s v="Decretale verzekering"/>
    <x v="0"/>
    <x v="0"/>
    <x v="1"/>
    <x v="1"/>
    <x v="3"/>
    <x v="7"/>
  </r>
  <r>
    <x v="2"/>
    <x v="11"/>
    <n v="26510022"/>
    <x v="5"/>
    <x v="5"/>
    <s v="STICHTING DERDENGELDEN BUCKAROO     ENK3EST0OUJRRDJWTWPANJLH"/>
    <n v="132"/>
    <m/>
    <m/>
    <x v="7"/>
    <s v="Vergunningsbijdrage en lidgelden"/>
    <x v="0"/>
    <x v="0"/>
    <x v="0"/>
    <x v="0"/>
    <x v="3"/>
    <x v="5"/>
  </r>
  <r>
    <x v="2"/>
    <x v="11"/>
    <n v="26510022"/>
    <x v="5"/>
    <x v="5"/>
    <s v="KARATECLUB KOKSIJDE                 LMB2526-000441"/>
    <n v="44"/>
    <m/>
    <m/>
    <x v="7"/>
    <s v="Vergunningsbijdrage en lidgelden"/>
    <x v="0"/>
    <x v="0"/>
    <x v="0"/>
    <x v="0"/>
    <x v="3"/>
    <x v="5"/>
  </r>
  <r>
    <x v="2"/>
    <x v="11"/>
    <n v="26510022"/>
    <x v="5"/>
    <x v="5"/>
    <s v="STICHTING DERDENGELDEN BUCKAROO     RVNVVJR2Z2NIAJJYCC9XTG91"/>
    <n v="264"/>
    <m/>
    <m/>
    <x v="7"/>
    <s v="Vergunningsbijdrage en lidgelden"/>
    <x v="0"/>
    <x v="0"/>
    <x v="0"/>
    <x v="0"/>
    <x v="3"/>
    <x v="5"/>
  </r>
  <r>
    <x v="2"/>
    <x v="50"/>
    <n v="26600060"/>
    <x v="17"/>
    <x v="17"/>
    <s v="opsturen vergunningsboekjes"/>
    <n v="-9.4"/>
    <n v="10025"/>
    <s v="BPOST"/>
    <x v="29"/>
    <s v="Vergunningsboekjes en postzegels"/>
    <x v="0"/>
    <x v="0"/>
    <x v="1"/>
    <x v="1"/>
    <x v="1"/>
    <x v="7"/>
  </r>
  <r>
    <x v="2"/>
    <x v="50"/>
    <n v="26510023"/>
    <x v="5"/>
    <x v="5"/>
    <s v="STICHTING DERDENGELDEN BUCKAROO     VHORNTKVDWFHSWDYA3RIWG44"/>
    <n v="88"/>
    <m/>
    <m/>
    <x v="7"/>
    <s v="Vergunningsbijdrage en lidgelden"/>
    <x v="0"/>
    <x v="0"/>
    <x v="0"/>
    <x v="0"/>
    <x v="3"/>
    <x v="5"/>
  </r>
  <r>
    <x v="2"/>
    <x v="50"/>
    <n v="26510023"/>
    <x v="5"/>
    <x v="5"/>
    <s v="LOMMEL KARATECLUB FV                LMB2526-000402"/>
    <n v="88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S21UEXCVZVA4DELPWFCZYNRH"/>
    <n v="132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RY9CSGDAY0LECUY0WNNQADBT"/>
    <n v="44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VW81DUTDEEXHTEX1QNM1DKZW"/>
    <n v="22"/>
    <m/>
    <m/>
    <x v="7"/>
    <s v="Vergunningsbijdrage en lidgelden"/>
    <x v="0"/>
    <x v="0"/>
    <x v="0"/>
    <x v="0"/>
    <x v="3"/>
    <x v="5"/>
  </r>
  <r>
    <x v="2"/>
    <x v="50"/>
    <n v="26810001"/>
    <x v="33"/>
    <x v="33"/>
    <s v="Vrijstelling BV bedienden + 202601"/>
    <n v="41.36"/>
    <m/>
    <m/>
    <x v="28"/>
    <s v="Intern personeel"/>
    <x v="0"/>
    <x v="0"/>
    <x v="5"/>
    <x v="5"/>
    <x v="3"/>
    <x v="7"/>
  </r>
  <r>
    <x v="2"/>
    <x v="50"/>
    <n v="26510023"/>
    <x v="5"/>
    <x v="5"/>
    <s v="STICHTING DERDENGELDEN BUCKAROO     ZG5HMTHYDGHAV0FXCDYYYK8Y"/>
    <n v="66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M1JKOTFLVST0UUQVSLDRMVFZ"/>
    <n v="44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YU9SMJZGWDDNVUNUUCT5YYTZ"/>
    <n v="110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HOTOKAN KARATECLUB M.ASBL          LMB2526-000499"/>
    <n v="154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TLZOZFJVY3RDUUDZCFP1TJHY"/>
    <n v="154"/>
    <m/>
    <m/>
    <x v="7"/>
    <s v="Vergunningsbijdrage en lidgelden"/>
    <x v="0"/>
    <x v="0"/>
    <x v="0"/>
    <x v="0"/>
    <x v="3"/>
    <x v="5"/>
  </r>
  <r>
    <x v="2"/>
    <x v="50"/>
    <n v="26810001"/>
    <x v="34"/>
    <x v="34"/>
    <s v="Provisie vak.geld bed. + 202601"/>
    <n v="-2983.85"/>
    <m/>
    <m/>
    <x v="28"/>
    <s v="Intern personeel"/>
    <x v="0"/>
    <x v="0"/>
    <x v="5"/>
    <x v="5"/>
    <x v="3"/>
    <x v="7"/>
  </r>
  <r>
    <x v="2"/>
    <x v="50"/>
    <n v="26510023"/>
    <x v="5"/>
    <x v="5"/>
    <s v="ASAHI KARATE HASSELT VZW            LMB2526-000384"/>
    <n v="88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TEZPA1RGOVVYCUK4ZUZKELZL"/>
    <n v="22"/>
    <m/>
    <m/>
    <x v="7"/>
    <s v="Vergunningsbijdrage en lidgelden"/>
    <x v="0"/>
    <x v="0"/>
    <x v="0"/>
    <x v="0"/>
    <x v="3"/>
    <x v="5"/>
  </r>
  <r>
    <x v="2"/>
    <x v="50"/>
    <n v="26810001"/>
    <x v="34"/>
    <x v="34"/>
    <s v="Provisie vak.geld bed. + 202601"/>
    <n v="2983.85"/>
    <m/>
    <m/>
    <x v="28"/>
    <s v="Intern personeel"/>
    <x v="0"/>
    <x v="0"/>
    <x v="5"/>
    <x v="5"/>
    <x v="3"/>
    <x v="7"/>
  </r>
  <r>
    <x v="2"/>
    <x v="50"/>
    <n v="26810001"/>
    <x v="35"/>
    <x v="35"/>
    <s v="Maaltijdcheques WG-deel bedienden + 202601"/>
    <n v="-559.71"/>
    <m/>
    <m/>
    <x v="28"/>
    <s v="Intern personeel"/>
    <x v="0"/>
    <x v="0"/>
    <x v="5"/>
    <x v="5"/>
    <x v="3"/>
    <x v="7"/>
  </r>
  <r>
    <x v="2"/>
    <x v="50"/>
    <n v="26510023"/>
    <x v="5"/>
    <x v="5"/>
    <s v="TASSEIKAN VZW                       LMB2526-000502 - 4074 TA"/>
    <n v="110"/>
    <m/>
    <m/>
    <x v="7"/>
    <s v="Vergunningsbijdrage en lidgelden"/>
    <x v="0"/>
    <x v="0"/>
    <x v="0"/>
    <x v="0"/>
    <x v="3"/>
    <x v="5"/>
  </r>
  <r>
    <x v="2"/>
    <x v="50"/>
    <n v="26600058"/>
    <x v="36"/>
    <x v="36"/>
    <m/>
    <n v="-178.41"/>
    <n v="50159"/>
    <s v="Liantis Sociaal Secretariaat Vzw"/>
    <x v="28"/>
    <s v="Intern personeel"/>
    <x v="0"/>
    <x v="0"/>
    <x v="1"/>
    <x v="1"/>
    <x v="3"/>
    <x v="7"/>
  </r>
  <r>
    <x v="2"/>
    <x v="50"/>
    <n v="26510023"/>
    <x v="5"/>
    <x v="5"/>
    <s v="STICHTING DERDENGELDEN BUCKAROO     TLLKRZI2SXLTYNNYWMVZBG9C"/>
    <n v="44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V0XBWWHWEE5ICFJKEM5LCJNW"/>
    <n v="374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BWDMWJFFSXLNNZDZRDI5RKHB"/>
    <n v="88"/>
    <m/>
    <m/>
    <x v="7"/>
    <s v="Vergunningsbijdrage en lidgelden"/>
    <x v="0"/>
    <x v="0"/>
    <x v="0"/>
    <x v="0"/>
    <x v="3"/>
    <x v="5"/>
  </r>
  <r>
    <x v="2"/>
    <x v="50"/>
    <n v="26810001"/>
    <x v="37"/>
    <x v="37"/>
    <s v="Vervoerskosten bedienden + 202601"/>
    <n v="-150.66"/>
    <m/>
    <m/>
    <x v="28"/>
    <s v="Intern personeel"/>
    <x v="0"/>
    <x v="0"/>
    <x v="5"/>
    <x v="5"/>
    <x v="3"/>
    <x v="7"/>
  </r>
  <r>
    <x v="2"/>
    <x v="50"/>
    <n v="26510023"/>
    <x v="5"/>
    <x v="5"/>
    <s v="STICHTING DERDENGELDEN BUCKAROO     OXNLAE45UMZGMNDCZJRJUXOW"/>
    <n v="110"/>
    <m/>
    <m/>
    <x v="7"/>
    <s v="Vergunningsbijdrage en lidgelden"/>
    <x v="0"/>
    <x v="0"/>
    <x v="0"/>
    <x v="0"/>
    <x v="3"/>
    <x v="5"/>
  </r>
  <r>
    <x v="2"/>
    <x v="50"/>
    <n v="26810001"/>
    <x v="38"/>
    <x v="38"/>
    <s v="Kosten eigen aan werkgever bedienden + 202601"/>
    <n v="-19.29"/>
    <m/>
    <m/>
    <x v="28"/>
    <s v="Intern personeel"/>
    <x v="0"/>
    <x v="0"/>
    <x v="5"/>
    <x v="5"/>
    <x v="3"/>
    <x v="7"/>
  </r>
  <r>
    <x v="2"/>
    <x v="50"/>
    <n v="26600059"/>
    <x v="11"/>
    <x v="11"/>
    <s v="Voor budget 2025 -&gt; kabels computers kantoor"/>
    <n v="-62.94"/>
    <n v="50431"/>
    <s v="Allekabels B.v."/>
    <x v="12"/>
    <s v="Bureelmateriaal, technologisch materiaal en overige"/>
    <x v="0"/>
    <x v="0"/>
    <x v="1"/>
    <x v="1"/>
    <x v="3"/>
    <x v="7"/>
  </r>
  <r>
    <x v="2"/>
    <x v="50"/>
    <n v="26510023"/>
    <x v="5"/>
    <x v="5"/>
    <s v="STICHTING DERDENGELDEN BUCKAROO     CHJNQJKWMGTAUMZ1DC9VZGVX"/>
    <n v="66"/>
    <m/>
    <m/>
    <x v="7"/>
    <s v="Vergunningsbijdrage en lidgelden"/>
    <x v="0"/>
    <x v="0"/>
    <x v="0"/>
    <x v="0"/>
    <x v="3"/>
    <x v="5"/>
  </r>
  <r>
    <x v="2"/>
    <x v="50"/>
    <n v="26510023"/>
    <x v="5"/>
    <x v="5"/>
    <s v="STICHTING DERDENGELDEN BUCKAROO     M2XFB3G5WVKXOVVKM04RZTRH"/>
    <n v="88"/>
    <m/>
    <m/>
    <x v="7"/>
    <s v="Vergunningsbijdrage en lidgelden"/>
    <x v="0"/>
    <x v="0"/>
    <x v="0"/>
    <x v="0"/>
    <x v="3"/>
    <x v="5"/>
  </r>
  <r>
    <x v="2"/>
    <x v="50"/>
    <n v="26810001"/>
    <x v="39"/>
    <x v="39"/>
    <s v="WG-bijdragen bedienden + 202601"/>
    <n v="-5384.04"/>
    <m/>
    <m/>
    <x v="28"/>
    <s v="Intern personeel"/>
    <x v="0"/>
    <x v="0"/>
    <x v="5"/>
    <x v="5"/>
    <x v="3"/>
    <x v="7"/>
  </r>
  <r>
    <x v="2"/>
    <x v="50"/>
    <n v="26600059"/>
    <x v="11"/>
    <x v="11"/>
    <s v="Voor budget 2025 -&gt; kabels co | Niet-aftr. btw: 100%"/>
    <n v="-13.22"/>
    <n v="50431"/>
    <s v="Allekabels B.v."/>
    <x v="12"/>
    <s v="Bureelmateriaal, technologisch materiaal en overige"/>
    <x v="0"/>
    <x v="0"/>
    <x v="1"/>
    <x v="1"/>
    <x v="3"/>
    <x v="7"/>
  </r>
  <r>
    <x v="2"/>
    <x v="50"/>
    <n v="26510023"/>
    <x v="5"/>
    <x v="5"/>
    <s v="TEKU-KAN VZW                        LMB2526-000506"/>
    <n v="22"/>
    <m/>
    <m/>
    <x v="7"/>
    <s v="Vergunningsbijdrage en lidgelden"/>
    <x v="0"/>
    <x v="0"/>
    <x v="0"/>
    <x v="0"/>
    <x v="3"/>
    <x v="5"/>
  </r>
  <r>
    <x v="2"/>
    <x v="50"/>
    <n v="26810001"/>
    <x v="40"/>
    <x v="40"/>
    <s v="Brutoloon bedienden + 202601"/>
    <n v="-16394.79"/>
    <m/>
    <m/>
    <x v="28"/>
    <s v="Intern personeel"/>
    <x v="0"/>
    <x v="0"/>
    <x v="5"/>
    <x v="5"/>
    <x v="3"/>
    <x v="7"/>
  </r>
  <r>
    <x v="2"/>
    <x v="50"/>
    <n v="26510023"/>
    <x v="5"/>
    <x v="5"/>
    <s v="STICHTING DERDENGELDEN BUCKAROO     K1LWUTHPUTFOVHR6TEJVB2I4"/>
    <n v="110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R1PEWLFOOG5PYTJLZUFON1L4"/>
    <n v="44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EGFHBEO0Q2JKEHJIUGCYDLOW"/>
    <n v="88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ZU5RVFVLTNOXZ3J4Z3G1RMXS"/>
    <n v="132"/>
    <m/>
    <m/>
    <x v="7"/>
    <s v="Vergunningsbijdrage en lidgelden"/>
    <x v="0"/>
    <x v="0"/>
    <x v="0"/>
    <x v="0"/>
    <x v="3"/>
    <x v="5"/>
  </r>
  <r>
    <x v="2"/>
    <x v="51"/>
    <n v="26600061"/>
    <x v="41"/>
    <x v="41"/>
    <m/>
    <n v="-61.25"/>
    <n v="50011"/>
    <s v="Sodexo Pass Belgium Sa"/>
    <x v="28"/>
    <s v="Intern personeel"/>
    <x v="0"/>
    <x v="0"/>
    <x v="1"/>
    <x v="1"/>
    <x v="3"/>
    <x v="7"/>
  </r>
  <r>
    <x v="2"/>
    <x v="51"/>
    <n v="26510024"/>
    <x v="5"/>
    <x v="5"/>
    <s v="STICHTING DERDENGELDEN BUCKAROO     UEY1VDVKDXHHAVLRR1ZODTZF"/>
    <n v="22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OUTOEW80BMNIVUHES2I0WTR2"/>
    <n v="22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STBEAFPJWLFEL0HFYVDUSDLX"/>
    <n v="44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UVFSSEP4NKFQZEZMWHREAGDS"/>
    <n v="66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MEJHRLP1WGNYCHPNL1NNNW9J"/>
    <n v="286"/>
    <m/>
    <m/>
    <x v="7"/>
    <s v="Vergunningsbijdrage en lidgelden"/>
    <x v="0"/>
    <x v="0"/>
    <x v="0"/>
    <x v="0"/>
    <x v="3"/>
    <x v="5"/>
  </r>
  <r>
    <x v="2"/>
    <x v="51"/>
    <n v="26510024"/>
    <x v="5"/>
    <x v="5"/>
    <s v="GOSHINKAI EEKLO VZW                 LMB2526-000406"/>
    <n v="176"/>
    <n v="50242"/>
    <s v="Goshinkai Eeklo"/>
    <x v="7"/>
    <s v="Vergunningsbijdrage en lidgelden"/>
    <x v="0"/>
    <x v="0"/>
    <x v="0"/>
    <x v="0"/>
    <x v="3"/>
    <x v="5"/>
  </r>
  <r>
    <x v="2"/>
    <x v="51"/>
    <n v="26600062"/>
    <x v="25"/>
    <x v="25"/>
    <m/>
    <n v="0.61"/>
    <n v="50383"/>
    <s v="Kbc Bank Nv"/>
    <x v="27"/>
    <s v="Andere uitgaven"/>
    <x v="0"/>
    <x v="0"/>
    <x v="1"/>
    <x v="1"/>
    <x v="3"/>
    <x v="7"/>
  </r>
  <r>
    <x v="2"/>
    <x v="51"/>
    <n v="26510024"/>
    <x v="5"/>
    <x v="5"/>
    <s v="STICHTING DERDENGELDEN BUCKAROO     CE5YVVNVWHZTUWLWC2ZPADFI"/>
    <n v="66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UEHKCMTKK0DEWVRMNZROWHZH"/>
    <n v="308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CKV5YLEWANZWNXZMU0JMZXDV"/>
    <n v="286"/>
    <m/>
    <m/>
    <x v="7"/>
    <s v="Vergunningsbijdrage en lidgelden"/>
    <x v="0"/>
    <x v="0"/>
    <x v="0"/>
    <x v="0"/>
    <x v="3"/>
    <x v="5"/>
  </r>
  <r>
    <x v="2"/>
    <x v="51"/>
    <n v="26600065"/>
    <x v="25"/>
    <x v="25"/>
    <m/>
    <n v="-15.81"/>
    <n v="50383"/>
    <s v="Kbc Bank Nv"/>
    <x v="27"/>
    <s v="Andere uitgaven"/>
    <x v="0"/>
    <x v="0"/>
    <x v="1"/>
    <x v="1"/>
    <x v="3"/>
    <x v="7"/>
  </r>
  <r>
    <x v="2"/>
    <x v="51"/>
    <n v="26510024"/>
    <x v="5"/>
    <x v="5"/>
    <s v="STICHTING DERDENGELDEN BUCKAROO     YJH4VNJ4AERPDWNJUKDJN2VY"/>
    <n v="44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L0JVTNJWN2TIMZJOADNNTKK1"/>
    <n v="220"/>
    <m/>
    <m/>
    <x v="7"/>
    <s v="Vergunningsbijdrage en lidgelden"/>
    <x v="0"/>
    <x v="0"/>
    <x v="0"/>
    <x v="0"/>
    <x v="3"/>
    <x v="5"/>
  </r>
  <r>
    <x v="2"/>
    <x v="51"/>
    <n v="26510024"/>
    <x v="5"/>
    <x v="5"/>
    <s v="STICHTING DERDENGELDEN BUCKAROO     TUEVR3NVSZRZDNDTS3PCY0FW"/>
    <n v="242"/>
    <m/>
    <m/>
    <x v="7"/>
    <s v="Vergunningsbijdrage en lidgelden"/>
    <x v="0"/>
    <x v="0"/>
    <x v="0"/>
    <x v="0"/>
    <x v="3"/>
    <x v="5"/>
  </r>
  <r>
    <x v="2"/>
    <x v="51"/>
    <n v="26600064"/>
    <x v="25"/>
    <x v="25"/>
    <m/>
    <n v="-4.76"/>
    <n v="50383"/>
    <s v="Kbc Bank Nv"/>
    <x v="27"/>
    <s v="Andere uitgaven"/>
    <x v="0"/>
    <x v="0"/>
    <x v="1"/>
    <x v="1"/>
    <x v="3"/>
    <x v="7"/>
  </r>
  <r>
    <x v="2"/>
    <x v="51"/>
    <n v="26600063"/>
    <x v="25"/>
    <x v="25"/>
    <m/>
    <n v="3.8"/>
    <n v="50383"/>
    <s v="Kbc Bank Nv"/>
    <x v="27"/>
    <s v="Andere uitgaven"/>
    <x v="0"/>
    <x v="0"/>
    <x v="1"/>
    <x v="1"/>
    <x v="3"/>
    <x v="7"/>
  </r>
  <r>
    <x v="2"/>
    <x v="51"/>
    <n v="26510024"/>
    <x v="5"/>
    <x v="5"/>
    <s v="STICHTING DERDENGELDEN BUCKAROO     CW0VEHMYZNPNELNYVGZUQXDN"/>
    <n v="88"/>
    <m/>
    <m/>
    <x v="7"/>
    <s v="Vergunningsbijdrage en lidgelden"/>
    <x v="0"/>
    <x v="0"/>
    <x v="0"/>
    <x v="0"/>
    <x v="3"/>
    <x v="5"/>
  </r>
  <r>
    <x v="2"/>
    <x v="52"/>
    <n v="26870063"/>
    <x v="32"/>
    <x v="32"/>
    <s v=" (01-01-2026 - 31-01-2026)"/>
    <n v="-76.23"/>
    <n v="50116"/>
    <s v="Freshworks Inc"/>
    <x v="18"/>
    <s v="Applicaties ( freshdesk, kontentino, website, telenet, com-o"/>
    <x v="0"/>
    <x v="0"/>
    <x v="4"/>
    <x v="4"/>
    <x v="4"/>
    <x v="7"/>
  </r>
  <r>
    <x v="2"/>
    <x v="52"/>
    <n v="26600073"/>
    <x v="42"/>
    <x v="42"/>
    <m/>
    <n v="-538.77"/>
    <n v="50121"/>
    <s v="Ks-consult Bv"/>
    <x v="33"/>
    <s v="Extern personeel"/>
    <x v="0"/>
    <x v="0"/>
    <x v="1"/>
    <x v="1"/>
    <x v="3"/>
    <x v="7"/>
  </r>
  <r>
    <x v="2"/>
    <x v="52"/>
    <n v="26880025"/>
    <x v="43"/>
    <x v="43"/>
    <s v="Afschrijving: 2026 - 1"/>
    <n v="-33.24"/>
    <m/>
    <m/>
    <x v="34"/>
    <s v="Afschrijvingen"/>
    <x v="0"/>
    <x v="0"/>
    <x v="6"/>
    <x v="6"/>
    <x v="3"/>
    <x v="7"/>
  </r>
  <r>
    <x v="2"/>
    <x v="52"/>
    <n v="26880013"/>
    <x v="43"/>
    <x v="43"/>
    <s v="Afschrijving: 2026 - 1"/>
    <n v="-33.24"/>
    <m/>
    <m/>
    <x v="34"/>
    <s v="Afschrijvingen"/>
    <x v="0"/>
    <x v="0"/>
    <x v="6"/>
    <x v="6"/>
    <x v="3"/>
    <x v="7"/>
  </r>
  <r>
    <x v="2"/>
    <x v="52"/>
    <n v="26870043"/>
    <x v="19"/>
    <x v="19"/>
    <s v=" (01-01-2026 - 31-01-2026)"/>
    <n v="-50.9"/>
    <n v="50050"/>
    <s v="D.a.s.. Belgische rechtsbijstand"/>
    <x v="35"/>
    <s v="Rechtsbijstandsverzekering"/>
    <x v="0"/>
    <x v="0"/>
    <x v="4"/>
    <x v="4"/>
    <x v="3"/>
    <x v="7"/>
  </r>
  <r>
    <x v="2"/>
    <x v="52"/>
    <n v="26870032"/>
    <x v="32"/>
    <x v="32"/>
    <s v=" 2025-2026 (01-01-2026 - 31-01-2026)"/>
    <n v="-2014.24"/>
    <n v="50134"/>
    <s v="De Vos Systems Bvba"/>
    <x v="36"/>
    <s v="Licentie"/>
    <x v="0"/>
    <x v="0"/>
    <x v="4"/>
    <x v="4"/>
    <x v="3"/>
    <x v="7"/>
  </r>
  <r>
    <x v="2"/>
    <x v="52"/>
    <n v="26870063"/>
    <x v="32"/>
    <x v="32"/>
    <s v="Niet-aftr. btw: 100% (01-01-2026 - 31-01-2026)"/>
    <n v="-16.010000000000002"/>
    <n v="50116"/>
    <s v="Freshworks Inc"/>
    <x v="18"/>
    <s v="Applicaties ( freshdesk, kontentino, website, telenet, com-o"/>
    <x v="0"/>
    <x v="0"/>
    <x v="4"/>
    <x v="4"/>
    <x v="4"/>
    <x v="7"/>
  </r>
  <r>
    <x v="2"/>
    <x v="52"/>
    <n v="26600134"/>
    <x v="20"/>
    <x v="20"/>
    <m/>
    <n v="-763.49"/>
    <n v="50383"/>
    <s v="Kbc Bank Nv"/>
    <x v="21"/>
    <s v="Aanleveren van een scheidsrechterteam voor internationale we"/>
    <x v="0"/>
    <x v="0"/>
    <x v="1"/>
    <x v="1"/>
    <x v="0"/>
    <x v="0"/>
  </r>
  <r>
    <x v="2"/>
    <x v="52"/>
    <n v="26600075"/>
    <x v="8"/>
    <x v="8"/>
    <m/>
    <n v="-52.34"/>
    <n v="10146"/>
    <s v="PISSOORT SVEN"/>
    <x v="37"/>
    <s v="Uitrollen én behouden van een kata elitwerking WKF"/>
    <x v="0"/>
    <x v="0"/>
    <x v="1"/>
    <x v="1"/>
    <x v="0"/>
    <x v="0"/>
  </r>
  <r>
    <x v="2"/>
    <x v="52"/>
    <n v="26600075"/>
    <x v="31"/>
    <x v="31"/>
    <m/>
    <n v="-46"/>
    <n v="10146"/>
    <s v="PISSOORT SVEN"/>
    <x v="37"/>
    <s v="Uitrollen én behouden van een kata elitwerking WKF"/>
    <x v="0"/>
    <x v="0"/>
    <x v="1"/>
    <x v="1"/>
    <x v="0"/>
    <x v="0"/>
  </r>
  <r>
    <x v="2"/>
    <x v="52"/>
    <n v="26870023"/>
    <x v="44"/>
    <x v="44"/>
    <s v=" (01-01-2026 - 31-01-2026)"/>
    <n v="-4.82"/>
    <n v="50175"/>
    <s v="Combell Nv"/>
    <x v="18"/>
    <s v="Applicaties ( freshdesk, kontentino, website, telenet, com-o"/>
    <x v="0"/>
    <x v="0"/>
    <x v="4"/>
    <x v="4"/>
    <x v="4"/>
    <x v="7"/>
  </r>
  <r>
    <x v="2"/>
    <x v="52"/>
    <n v="26870005"/>
    <x v="32"/>
    <x v="32"/>
    <s v="BTW te verleg | Niet-aftr. btw: 100% (01-01-2026 - 31-01-202"/>
    <n v="-0.97"/>
    <n v="50167"/>
    <s v="Flickr"/>
    <x v="18"/>
    <s v="Applicaties ( freshdesk, kontentino, website, telenet, com-o"/>
    <x v="0"/>
    <x v="0"/>
    <x v="4"/>
    <x v="4"/>
    <x v="4"/>
    <x v="7"/>
  </r>
  <r>
    <x v="2"/>
    <x v="52"/>
    <n v="26880001"/>
    <x v="45"/>
    <x v="45"/>
    <s v="Afschrijving: 2026 - 1"/>
    <n v="-175.05"/>
    <m/>
    <m/>
    <x v="34"/>
    <s v="Afschrijvingen"/>
    <x v="0"/>
    <x v="0"/>
    <x v="6"/>
    <x v="6"/>
    <x v="3"/>
    <x v="7"/>
  </r>
  <r>
    <x v="2"/>
    <x v="52"/>
    <n v="26600074"/>
    <x v="25"/>
    <x v="25"/>
    <m/>
    <n v="-138.31"/>
    <n v="50187"/>
    <s v="Pom Nv"/>
    <x v="38"/>
    <s v="Betaalde lidgelden"/>
    <x v="0"/>
    <x v="0"/>
    <x v="1"/>
    <x v="1"/>
    <x v="3"/>
    <x v="7"/>
  </r>
  <r>
    <x v="2"/>
    <x v="52"/>
    <n v="26600066"/>
    <x v="11"/>
    <x v="11"/>
    <s v="verzenddozen"/>
    <n v="-87.48"/>
    <n v="50017"/>
    <s v="Ost Office Bvba"/>
    <x v="12"/>
    <s v="Bureelmateriaal, technologisch materiaal en overige"/>
    <x v="0"/>
    <x v="0"/>
    <x v="1"/>
    <x v="1"/>
    <x v="3"/>
    <x v="7"/>
  </r>
  <r>
    <x v="2"/>
    <x v="52"/>
    <n v="26870002"/>
    <x v="25"/>
    <x v="25"/>
    <s v=" (01-01-2026 - 31-01-2026)"/>
    <n v="-1.85"/>
    <n v="50285"/>
    <s v="Bancontact Payconiq Company Nv"/>
    <x v="27"/>
    <s v="Andere uitgaven"/>
    <x v="0"/>
    <x v="0"/>
    <x v="4"/>
    <x v="4"/>
    <x v="3"/>
    <x v="7"/>
  </r>
  <r>
    <x v="2"/>
    <x v="52"/>
    <n v="26870005"/>
    <x v="32"/>
    <x v="32"/>
    <s v=" BTW te verleggen (01-01-2026 - 31-01-2026)"/>
    <n v="-4.62"/>
    <n v="50167"/>
    <s v="Flickr"/>
    <x v="18"/>
    <s v="Applicaties ( freshdesk, kontentino, website, telenet, com-o"/>
    <x v="0"/>
    <x v="0"/>
    <x v="4"/>
    <x v="4"/>
    <x v="4"/>
    <x v="7"/>
  </r>
  <r>
    <x v="3"/>
    <x v="17"/>
    <n v="26600067"/>
    <x v="23"/>
    <x v="23"/>
    <s v="Huur loods februari 2026"/>
    <n v="-169.4"/>
    <n v="50406"/>
    <s v="marijke Vermeulen"/>
    <x v="26"/>
    <s v="Kantoorruimte"/>
    <x v="0"/>
    <x v="0"/>
    <x v="1"/>
    <x v="1"/>
    <x v="3"/>
    <x v="7"/>
  </r>
  <r>
    <x v="3"/>
    <x v="53"/>
    <n v="26510026"/>
    <x v="5"/>
    <x v="5"/>
    <s v="SHOTOKAN KARATECLUB MECHEL          Factuur LMB2526-000455"/>
    <n v="44"/>
    <n v="1"/>
    <s v="Diverse leveranciers"/>
    <x v="7"/>
    <s v="Vergunningsbijdrage en lidgelden"/>
    <x v="0"/>
    <x v="0"/>
    <x v="0"/>
    <x v="0"/>
    <x v="3"/>
    <x v="5"/>
  </r>
  <r>
    <x v="3"/>
    <x v="53"/>
    <n v="26600069"/>
    <x v="17"/>
    <x v="17"/>
    <s v="opsturen vergunningsboekjes"/>
    <n v="-8.65"/>
    <n v="10025"/>
    <s v="BPOST"/>
    <x v="29"/>
    <s v="Vergunningsboekjes en postzegels"/>
    <x v="0"/>
    <x v="0"/>
    <x v="1"/>
    <x v="1"/>
    <x v="1"/>
    <x v="7"/>
  </r>
  <r>
    <x v="3"/>
    <x v="53"/>
    <n v="26510026"/>
    <x v="5"/>
    <x v="5"/>
    <s v="STICHTING DERDENGELDEN BUCKAROO     MMFTQVDNZMYXBKJBVVZWEUXW"/>
    <n v="132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NXDHV25JTK5ON3RXSNQXZ2TQ"/>
    <n v="88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ATDWN056AWDVWHG2YXZABMT6"/>
    <n v="198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RYTWZDNOZM1OVNZFOEW4CFJT"/>
    <n v="44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TE41N0XAB29OBURQQNPLWUTZ"/>
    <n v="44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RWMRYMWVREQ5UK01B0WWMZZ6"/>
    <n v="154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C0ZCQM9REK5SYJU5AMRXT3ZV"/>
    <n v="44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BHNYSTV1WVLRVFBBZFZOCNBK"/>
    <n v="88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BLHNR0TPDXPMEXHGRU9ZTNHR"/>
    <n v="110"/>
    <m/>
    <m/>
    <x v="7"/>
    <s v="Vergunningsbijdrage en lidgelden"/>
    <x v="0"/>
    <x v="0"/>
    <x v="0"/>
    <x v="0"/>
    <x v="3"/>
    <x v="5"/>
  </r>
  <r>
    <x v="3"/>
    <x v="53"/>
    <n v="26510026"/>
    <x v="5"/>
    <x v="5"/>
    <s v="STICHTING DERDENGELDEN BUCKAROO     QLP0NG1PM042OEFYT3HFEGNY"/>
    <n v="198"/>
    <m/>
    <m/>
    <x v="7"/>
    <s v="Vergunningsbijdrage en lidgelden"/>
    <x v="0"/>
    <x v="0"/>
    <x v="0"/>
    <x v="0"/>
    <x v="3"/>
    <x v="5"/>
  </r>
  <r>
    <x v="3"/>
    <x v="53"/>
    <n v="26600068"/>
    <x v="11"/>
    <x v="11"/>
    <s v="winkel: koekjes kantoor"/>
    <n v="-11.25"/>
    <n v="50356"/>
    <s v="Okay Erpe-Mere"/>
    <x v="26"/>
    <s v="Kantoorruimte"/>
    <x v="0"/>
    <x v="0"/>
    <x v="1"/>
    <x v="1"/>
    <x v="3"/>
    <x v="7"/>
  </r>
  <r>
    <x v="3"/>
    <x v="53"/>
    <n v="26510026"/>
    <x v="5"/>
    <x v="5"/>
    <s v="STICHTING DERDENGELDEN BUCKAROO     YITYN1Q3MVJMRLZ1S3BZCTM0"/>
    <n v="88"/>
    <m/>
    <m/>
    <x v="7"/>
    <s v="Vergunningsbijdrage en lidgelden"/>
    <x v="0"/>
    <x v="0"/>
    <x v="0"/>
    <x v="0"/>
    <x v="3"/>
    <x v="5"/>
  </r>
  <r>
    <x v="3"/>
    <x v="54"/>
    <n v="26510027"/>
    <x v="5"/>
    <x v="5"/>
    <s v="MELIS WENDY                         LMB2526-000416"/>
    <n v="40"/>
    <m/>
    <m/>
    <x v="7"/>
    <s v="Vergunningsbijdrage en lidgelden"/>
    <x v="0"/>
    <x v="0"/>
    <x v="0"/>
    <x v="0"/>
    <x v="3"/>
    <x v="5"/>
  </r>
  <r>
    <x v="3"/>
    <x v="54"/>
    <n v="26510027"/>
    <x v="5"/>
    <x v="5"/>
    <s v="STICHTING DERDENGELDEN BUCKAROO     SMVYRUC0SZDJTHZLCKQ3YWVZ"/>
    <n v="22"/>
    <m/>
    <m/>
    <x v="7"/>
    <s v="Vergunningsbijdrage en lidgelden"/>
    <x v="0"/>
    <x v="0"/>
    <x v="0"/>
    <x v="0"/>
    <x v="3"/>
    <x v="5"/>
  </r>
  <r>
    <x v="3"/>
    <x v="54"/>
    <n v="26510027"/>
    <x v="5"/>
    <x v="5"/>
    <s v="SAI SEI KAN SHOTOKAN KC OU          LMB2526-000452"/>
    <n v="176"/>
    <m/>
    <m/>
    <x v="7"/>
    <s v="Vergunningsbijdrage en lidgelden"/>
    <x v="0"/>
    <x v="0"/>
    <x v="0"/>
    <x v="0"/>
    <x v="3"/>
    <x v="5"/>
  </r>
  <r>
    <x v="3"/>
    <x v="54"/>
    <n v="26510027"/>
    <x v="5"/>
    <x v="5"/>
    <s v="BURM LORETTE                        LMB 2526-000501"/>
    <n v="22"/>
    <m/>
    <m/>
    <x v="7"/>
    <s v="Vergunningsbijdrage en lidgelden"/>
    <x v="0"/>
    <x v="0"/>
    <x v="0"/>
    <x v="0"/>
    <x v="3"/>
    <x v="5"/>
  </r>
  <r>
    <x v="3"/>
    <x v="54"/>
    <n v="26510027"/>
    <x v="5"/>
    <x v="5"/>
    <s v="STICHTING DERDENGELDEN BUCKAROO     N2TGSNZQZ0DQMTFPBFLSAWLN"/>
    <n v="22"/>
    <m/>
    <m/>
    <x v="7"/>
    <s v="Vergunningsbijdrage en lidgelden"/>
    <x v="0"/>
    <x v="0"/>
    <x v="0"/>
    <x v="0"/>
    <x v="3"/>
    <x v="5"/>
  </r>
  <r>
    <x v="3"/>
    <x v="55"/>
    <n v="26600070"/>
    <x v="27"/>
    <x v="27"/>
    <s v="voor budget 2025 -&gt; toetsenbord kantoor"/>
    <n v="-73"/>
    <n v="50027"/>
    <s v="Coolblue BelgiË Nv"/>
    <x v="12"/>
    <s v="Bureelmateriaal, technologisch materiaal en overige"/>
    <x v="0"/>
    <x v="0"/>
    <x v="1"/>
    <x v="1"/>
    <x v="3"/>
    <x v="7"/>
  </r>
  <r>
    <x v="3"/>
    <x v="55"/>
    <n v="26510028"/>
    <x v="5"/>
    <x v="5"/>
    <s v="MELIS WENDY                         LMB2526-000416"/>
    <n v="4"/>
    <m/>
    <m/>
    <x v="7"/>
    <s v="Vergunningsbijdrage en lidgelden"/>
    <x v="0"/>
    <x v="0"/>
    <x v="0"/>
    <x v="0"/>
    <x v="3"/>
    <x v="5"/>
  </r>
  <r>
    <x v="3"/>
    <x v="55"/>
    <n v="26510028"/>
    <x v="5"/>
    <x v="5"/>
    <s v="STICHTING DERDENGELDEN BUCKAROO     NDHTD3MWQ0U4MG9LM1HPZNLR"/>
    <n v="440"/>
    <m/>
    <m/>
    <x v="7"/>
    <s v="Vergunningsbijdrage en lidgelden"/>
    <x v="0"/>
    <x v="0"/>
    <x v="0"/>
    <x v="0"/>
    <x v="3"/>
    <x v="5"/>
  </r>
  <r>
    <x v="3"/>
    <x v="55"/>
    <n v="26510028"/>
    <x v="5"/>
    <x v="5"/>
    <s v="STICHTING DERDENGELDEN BUCKAROO     TTJVMMZJY0HNVJNJAFP5YMFO"/>
    <n v="22"/>
    <m/>
    <m/>
    <x v="7"/>
    <s v="Vergunningsbijdrage en lidgelden"/>
    <x v="0"/>
    <x v="0"/>
    <x v="0"/>
    <x v="0"/>
    <x v="3"/>
    <x v="5"/>
  </r>
  <r>
    <x v="3"/>
    <x v="55"/>
    <n v="26510028"/>
    <x v="5"/>
    <x v="5"/>
    <s v="ALLEGAERT KATRIEN                   LMB 2526-000393"/>
    <n v="392"/>
    <n v="50324"/>
    <s v="Fudon Shotokan Karate Deerlijk"/>
    <x v="7"/>
    <s v="Vergunningsbijdrage en lidgelden"/>
    <x v="0"/>
    <x v="0"/>
    <x v="0"/>
    <x v="0"/>
    <x v="3"/>
    <x v="5"/>
  </r>
  <r>
    <x v="3"/>
    <x v="56"/>
    <n v="26510029"/>
    <x v="23"/>
    <x v="23"/>
    <s v="JUDO VLAANDEREN                     HUUR FEBRUARI 2026"/>
    <n v="-873.46"/>
    <n v="50048"/>
    <s v="Judo Vlaanderen Vzw"/>
    <x v="26"/>
    <s v="Kantoorruimte"/>
    <x v="0"/>
    <x v="0"/>
    <x v="0"/>
    <x v="0"/>
    <x v="3"/>
    <x v="7"/>
  </r>
  <r>
    <x v="3"/>
    <x v="56"/>
    <n v="26600135"/>
    <x v="20"/>
    <x v="20"/>
    <m/>
    <n v="-580.44000000000005"/>
    <n v="50383"/>
    <s v="Kbc Bank Nv"/>
    <x v="21"/>
    <s v="Aanleveren van een scheidsrechterteam voor internationale we"/>
    <x v="0"/>
    <x v="0"/>
    <x v="1"/>
    <x v="1"/>
    <x v="0"/>
    <x v="0"/>
  </r>
  <r>
    <x v="3"/>
    <x v="57"/>
    <n v="26510030"/>
    <x v="5"/>
    <x v="5"/>
    <s v="MOORSLEEDSE KARATECLUB FV           LMB2425-001781"/>
    <n v="154"/>
    <m/>
    <m/>
    <x v="7"/>
    <s v="Vergunningsbijdrage en lidgelden"/>
    <x v="0"/>
    <x v="0"/>
    <x v="0"/>
    <x v="0"/>
    <x v="3"/>
    <x v="5"/>
  </r>
  <r>
    <x v="3"/>
    <x v="57"/>
    <n v="26510030"/>
    <x v="5"/>
    <x v="5"/>
    <s v="MOORSLEEDSE KARATECLUB FV           LMB2526-000471"/>
    <n v="44"/>
    <m/>
    <m/>
    <x v="7"/>
    <s v="Vergunningsbijdrage en lidgelden"/>
    <x v="0"/>
    <x v="0"/>
    <x v="0"/>
    <x v="0"/>
    <x v="3"/>
    <x v="5"/>
  </r>
  <r>
    <x v="3"/>
    <x v="57"/>
    <n v="26510030"/>
    <x v="5"/>
    <x v="5"/>
    <s v="STICHTING DERDENGELDEN BUCKAROO     WHLRQ3N6AEXMVHU3UETLANBV"/>
    <n v="22"/>
    <m/>
    <m/>
    <x v="7"/>
    <s v="Vergunningsbijdrage en lidgelden"/>
    <x v="0"/>
    <x v="0"/>
    <x v="0"/>
    <x v="0"/>
    <x v="3"/>
    <x v="5"/>
  </r>
  <r>
    <x v="3"/>
    <x v="57"/>
    <n v="26600078"/>
    <x v="26"/>
    <x v="26"/>
    <m/>
    <n v="-208.84"/>
    <n v="50091"/>
    <s v="Dkv Belgium Nv"/>
    <x v="28"/>
    <s v="Intern personeel"/>
    <x v="0"/>
    <x v="0"/>
    <x v="1"/>
    <x v="1"/>
    <x v="3"/>
    <x v="7"/>
  </r>
  <r>
    <x v="3"/>
    <x v="57"/>
    <n v="26600076"/>
    <x v="31"/>
    <x v="31"/>
    <m/>
    <n v="-52"/>
    <n v="50265"/>
    <s v="Massimo Rosiello"/>
    <x v="15"/>
    <s v="Organiseren van elitetrainingen WKF"/>
    <x v="0"/>
    <x v="0"/>
    <x v="1"/>
    <x v="1"/>
    <x v="0"/>
    <x v="0"/>
  </r>
  <r>
    <x v="3"/>
    <x v="57"/>
    <n v="26600077"/>
    <x v="8"/>
    <x v="8"/>
    <m/>
    <n v="-84.79"/>
    <n v="50265"/>
    <s v="Massimo Rosiello"/>
    <x v="31"/>
    <s v="Werkingsbudget WKF competitiecommissie"/>
    <x v="0"/>
    <x v="0"/>
    <x v="1"/>
    <x v="1"/>
    <x v="0"/>
    <x v="0"/>
  </r>
  <r>
    <x v="3"/>
    <x v="57"/>
    <n v="26600076"/>
    <x v="8"/>
    <x v="8"/>
    <m/>
    <n v="-99.5"/>
    <n v="50265"/>
    <s v="Massimo Rosiello"/>
    <x v="15"/>
    <s v="Organiseren van elitetrainingen WKF"/>
    <x v="0"/>
    <x v="0"/>
    <x v="1"/>
    <x v="1"/>
    <x v="0"/>
    <x v="0"/>
  </r>
  <r>
    <x v="3"/>
    <x v="58"/>
    <n v="26510031"/>
    <x v="5"/>
    <x v="5"/>
    <s v="VAN DEN ABBEELE LUC                 LMB2526-000480"/>
    <n v="66"/>
    <m/>
    <m/>
    <x v="7"/>
    <s v="Vergunningsbijdrage en lidgelden"/>
    <x v="0"/>
    <x v="0"/>
    <x v="0"/>
    <x v="0"/>
    <x v="3"/>
    <x v="5"/>
  </r>
  <r>
    <x v="3"/>
    <x v="58"/>
    <n v="26510031"/>
    <x v="5"/>
    <x v="5"/>
    <s v="SEIWAKAI KARATE ACADEMY FV          LMB2526-000485"/>
    <n v="66"/>
    <m/>
    <m/>
    <x v="7"/>
    <s v="Vergunningsbijdrage en lidgelden"/>
    <x v="0"/>
    <x v="0"/>
    <x v="0"/>
    <x v="0"/>
    <x v="3"/>
    <x v="5"/>
  </r>
  <r>
    <x v="3"/>
    <x v="58"/>
    <n v="26510031"/>
    <x v="5"/>
    <x v="5"/>
    <s v="STICHTING DERDENGELDEN BUCKAROO     YKNLCDHYC2N6TFHZZGN0NGMW"/>
    <n v="44"/>
    <m/>
    <m/>
    <x v="7"/>
    <s v="Vergunningsbijdrage en lidgelden"/>
    <x v="0"/>
    <x v="0"/>
    <x v="0"/>
    <x v="0"/>
    <x v="3"/>
    <x v="5"/>
  </r>
  <r>
    <x v="3"/>
    <x v="58"/>
    <n v="26600079"/>
    <x v="17"/>
    <x v="17"/>
    <m/>
    <n v="-230.38"/>
    <n v="50142"/>
    <s v="Com-one Bv"/>
    <x v="18"/>
    <s v="Applicaties ( freshdesk, kontentino, website, telenet, com-o"/>
    <x v="0"/>
    <x v="0"/>
    <x v="1"/>
    <x v="1"/>
    <x v="4"/>
    <x v="7"/>
  </r>
  <r>
    <x v="3"/>
    <x v="59"/>
    <n v="26600084"/>
    <x v="9"/>
    <x v="9"/>
    <m/>
    <n v="-36.68"/>
    <n v="10179"/>
    <s v="VAN BELLE ILSE"/>
    <x v="39"/>
    <s v="Wedstrijdbegeleiding: verlagen van de kosten voor het organi"/>
    <x v="0"/>
    <x v="0"/>
    <x v="1"/>
    <x v="1"/>
    <x v="0"/>
    <x v="10"/>
  </r>
  <r>
    <x v="3"/>
    <x v="59"/>
    <n v="26600082"/>
    <x v="9"/>
    <x v="9"/>
    <m/>
    <n v="-36.68"/>
    <n v="10001"/>
    <s v="ACHTEN STEVEN"/>
    <x v="39"/>
    <s v="Wedstrijdbegeleiding: verlagen van de kosten voor het organi"/>
    <x v="0"/>
    <x v="0"/>
    <x v="1"/>
    <x v="1"/>
    <x v="0"/>
    <x v="10"/>
  </r>
  <r>
    <x v="3"/>
    <x v="59"/>
    <n v="26600084"/>
    <x v="8"/>
    <x v="8"/>
    <m/>
    <n v="-107.28"/>
    <n v="10179"/>
    <s v="VAN BELLE ILSE"/>
    <x v="39"/>
    <s v="Wedstrijdbegeleiding: verlagen van de kosten voor het organi"/>
    <x v="0"/>
    <x v="0"/>
    <x v="1"/>
    <x v="1"/>
    <x v="0"/>
    <x v="10"/>
  </r>
  <r>
    <x v="3"/>
    <x v="59"/>
    <n v="26600083"/>
    <x v="9"/>
    <x v="9"/>
    <m/>
    <n v="-36.68"/>
    <n v="50124"/>
    <s v="De Nil Jurgen"/>
    <x v="39"/>
    <s v="Wedstrijdbegeleiding: verlagen van de kosten voor het organi"/>
    <x v="0"/>
    <x v="0"/>
    <x v="1"/>
    <x v="1"/>
    <x v="0"/>
    <x v="10"/>
  </r>
  <r>
    <x v="3"/>
    <x v="59"/>
    <n v="26600083"/>
    <x v="8"/>
    <x v="8"/>
    <m/>
    <n v="-106.42"/>
    <n v="50124"/>
    <s v="De Nil Jurgen"/>
    <x v="39"/>
    <s v="Wedstrijdbegeleiding: verlagen van de kosten voor het organi"/>
    <x v="0"/>
    <x v="0"/>
    <x v="1"/>
    <x v="1"/>
    <x v="0"/>
    <x v="10"/>
  </r>
  <r>
    <x v="3"/>
    <x v="59"/>
    <n v="26510032"/>
    <x v="5"/>
    <x v="5"/>
    <s v="STICHTING DERDENGELDEN BUCKAROO     WW1OAEDSVSTQN3NRCW83BTM0"/>
    <n v="66"/>
    <m/>
    <m/>
    <x v="7"/>
    <s v="Vergunningsbijdrage en lidgelden"/>
    <x v="0"/>
    <x v="0"/>
    <x v="0"/>
    <x v="0"/>
    <x v="3"/>
    <x v="5"/>
  </r>
  <r>
    <x v="3"/>
    <x v="59"/>
    <n v="26600082"/>
    <x v="8"/>
    <x v="8"/>
    <m/>
    <n v="-4.33"/>
    <n v="10001"/>
    <s v="ACHTEN STEVEN"/>
    <x v="39"/>
    <s v="Wedstrijdbegeleiding: verlagen van de kosten voor het organi"/>
    <x v="0"/>
    <x v="0"/>
    <x v="1"/>
    <x v="1"/>
    <x v="0"/>
    <x v="10"/>
  </r>
  <r>
    <x v="3"/>
    <x v="59"/>
    <n v="26600081"/>
    <x v="17"/>
    <x v="17"/>
    <m/>
    <n v="-205.7"/>
    <n v="50142"/>
    <s v="Com-one Bv"/>
    <x v="18"/>
    <s v="Applicaties ( freshdesk, kontentino, website, telenet, com-o"/>
    <x v="0"/>
    <x v="0"/>
    <x v="1"/>
    <x v="1"/>
    <x v="4"/>
    <x v="7"/>
  </r>
  <r>
    <x v="3"/>
    <x v="60"/>
    <n v="26510033"/>
    <x v="5"/>
    <x v="5"/>
    <s v="STICHTING DERDENGELDEN BUCKAROO     ZNZITLBYUFBUTW1TMHFTYZI1"/>
    <n v="110"/>
    <m/>
    <m/>
    <x v="7"/>
    <s v="Vergunningsbijdrage en lidgelden"/>
    <x v="0"/>
    <x v="0"/>
    <x v="0"/>
    <x v="0"/>
    <x v="3"/>
    <x v="5"/>
  </r>
  <r>
    <x v="3"/>
    <x v="60"/>
    <n v="26600137"/>
    <x v="13"/>
    <x v="13"/>
    <m/>
    <n v="-88.04"/>
    <n v="50449"/>
    <s v="Daniël voordeckers"/>
    <x v="21"/>
    <s v="Aanleveren van een scheidsrechterteam voor internationale we"/>
    <x v="0"/>
    <x v="0"/>
    <x v="1"/>
    <x v="1"/>
    <x v="0"/>
    <x v="0"/>
  </r>
  <r>
    <x v="3"/>
    <x v="60"/>
    <n v="26600085"/>
    <x v="8"/>
    <x v="8"/>
    <m/>
    <n v="-3.46"/>
    <n v="10205"/>
    <s v="VOORDECKERS DANNY"/>
    <x v="21"/>
    <s v="Aanleveren van een scheidsrechterteam voor internationale we"/>
    <x v="0"/>
    <x v="0"/>
    <x v="1"/>
    <x v="1"/>
    <x v="0"/>
    <x v="0"/>
  </r>
  <r>
    <x v="3"/>
    <x v="60"/>
    <n v="26600085"/>
    <x v="9"/>
    <x v="9"/>
    <m/>
    <n v="-176.08"/>
    <n v="10205"/>
    <s v="VOORDECKERS DANNY"/>
    <x v="21"/>
    <s v="Aanleveren van een scheidsrechterteam voor internationale we"/>
    <x v="0"/>
    <x v="0"/>
    <x v="1"/>
    <x v="1"/>
    <x v="0"/>
    <x v="0"/>
  </r>
  <r>
    <x v="3"/>
    <x v="60"/>
    <n v="26600137"/>
    <x v="8"/>
    <x v="8"/>
    <m/>
    <n v="-205.92"/>
    <n v="50449"/>
    <s v="Daniël voordeckers"/>
    <x v="21"/>
    <s v="Aanleveren van een scheidsrechterteam voor internationale we"/>
    <x v="0"/>
    <x v="0"/>
    <x v="1"/>
    <x v="1"/>
    <x v="0"/>
    <x v="0"/>
  </r>
  <r>
    <x v="3"/>
    <x v="61"/>
    <n v="26600087"/>
    <x v="46"/>
    <x v="46"/>
    <m/>
    <n v="-2454.2199999999998"/>
    <n v="10000"/>
    <s v="SBB ACCOUNTANTS EN BELASTINGCONSULENTEN"/>
    <x v="40"/>
    <s v="Kosten boekhouding"/>
    <x v="0"/>
    <x v="0"/>
    <x v="1"/>
    <x v="1"/>
    <x v="3"/>
    <x v="7"/>
  </r>
  <r>
    <x v="3"/>
    <x v="61"/>
    <n v="26600086"/>
    <x v="17"/>
    <x v="17"/>
    <m/>
    <n v="-8.65"/>
    <n v="10025"/>
    <s v="BPOST"/>
    <x v="29"/>
    <s v="Vergunningsboekjes en postzegels"/>
    <x v="0"/>
    <x v="0"/>
    <x v="1"/>
    <x v="1"/>
    <x v="1"/>
    <x v="7"/>
  </r>
  <r>
    <x v="3"/>
    <x v="62"/>
    <n v="26600088"/>
    <x v="31"/>
    <x v="31"/>
    <m/>
    <n v="-46"/>
    <n v="10146"/>
    <s v="PISSOORT SVEN"/>
    <x v="37"/>
    <s v="Uitrollen én behouden van een kata elitwerking WKF"/>
    <x v="0"/>
    <x v="0"/>
    <x v="1"/>
    <x v="1"/>
    <x v="0"/>
    <x v="0"/>
  </r>
  <r>
    <x v="3"/>
    <x v="62"/>
    <n v="26510034"/>
    <x v="5"/>
    <x v="5"/>
    <s v="JEUGDWERKING KARATESCHOOL           LMB2526-000459"/>
    <n v="44"/>
    <n v="50427"/>
    <s v="Behzed Aouf"/>
    <x v="7"/>
    <s v="Vergunningsbijdrage en lidgelden"/>
    <x v="0"/>
    <x v="0"/>
    <x v="0"/>
    <x v="0"/>
    <x v="3"/>
    <x v="5"/>
  </r>
  <r>
    <x v="3"/>
    <x v="62"/>
    <n v="26600088"/>
    <x v="8"/>
    <x v="8"/>
    <m/>
    <n v="-52.34"/>
    <n v="10146"/>
    <s v="PISSOORT SVEN"/>
    <x v="37"/>
    <s v="Uitrollen én behouden van een kata elitwerking WKF"/>
    <x v="0"/>
    <x v="0"/>
    <x v="1"/>
    <x v="1"/>
    <x v="0"/>
    <x v="0"/>
  </r>
  <r>
    <x v="3"/>
    <x v="63"/>
    <n v="26600089"/>
    <x v="28"/>
    <x v="28"/>
    <m/>
    <n v="-276.7"/>
    <n v="50337"/>
    <s v="Mols, Sanne"/>
    <x v="41"/>
    <s v="Voorzien van een doorlopend leertraject waarbij scheidsrecht"/>
    <x v="0"/>
    <x v="0"/>
    <x v="1"/>
    <x v="1"/>
    <x v="0"/>
    <x v="0"/>
  </r>
  <r>
    <x v="3"/>
    <x v="64"/>
    <n v="26600090"/>
    <x v="14"/>
    <x v="14"/>
    <m/>
    <n v="-84"/>
    <n v="10171"/>
    <s v="Stad Antwerpen"/>
    <x v="15"/>
    <s v="Organiseren van elitetrainingen WKF"/>
    <x v="0"/>
    <x v="0"/>
    <x v="1"/>
    <x v="1"/>
    <x v="0"/>
    <x v="0"/>
  </r>
  <r>
    <x v="3"/>
    <x v="64"/>
    <n v="26600092"/>
    <x v="13"/>
    <x v="13"/>
    <m/>
    <n v="-104"/>
    <n v="10056"/>
    <s v="DE KEYZER TOM"/>
    <x v="15"/>
    <s v="Organiseren van elitetrainingen WKF"/>
    <x v="0"/>
    <x v="0"/>
    <x v="1"/>
    <x v="1"/>
    <x v="0"/>
    <x v="0"/>
  </r>
  <r>
    <x v="3"/>
    <x v="64"/>
    <n v="26600092"/>
    <x v="8"/>
    <x v="8"/>
    <m/>
    <n v="-141.88999999999999"/>
    <n v="10056"/>
    <s v="DE KEYZER TOM"/>
    <x v="15"/>
    <s v="Organiseren van elitetrainingen WKF"/>
    <x v="0"/>
    <x v="0"/>
    <x v="1"/>
    <x v="1"/>
    <x v="0"/>
    <x v="0"/>
  </r>
  <r>
    <x v="3"/>
    <x v="64"/>
    <n v="26600093"/>
    <x v="8"/>
    <x v="8"/>
    <m/>
    <n v="-70.95"/>
    <n v="10056"/>
    <s v="DE KEYZER TOM"/>
    <x v="42"/>
    <s v="Talentdetectie WKF ( Scouting ) om karateka's met potentieel"/>
    <x v="0"/>
    <x v="0"/>
    <x v="1"/>
    <x v="1"/>
    <x v="0"/>
    <x v="0"/>
  </r>
  <r>
    <x v="3"/>
    <x v="65"/>
    <n v="26600172"/>
    <x v="8"/>
    <x v="8"/>
    <m/>
    <n v="-188.61"/>
    <n v="10126"/>
    <s v="MARGUILLIER JOHAN"/>
    <x v="21"/>
    <s v="Aanleveren van een scheidsrechterteam voor internationale we"/>
    <x v="0"/>
    <x v="0"/>
    <x v="1"/>
    <x v="1"/>
    <x v="0"/>
    <x v="0"/>
  </r>
  <r>
    <x v="3"/>
    <x v="65"/>
    <n v="26600172"/>
    <x v="9"/>
    <x v="9"/>
    <m/>
    <n v="-88.04"/>
    <n v="10126"/>
    <s v="MARGUILLIER JOHAN"/>
    <x v="21"/>
    <s v="Aanleveren van een scheidsrechterteam voor internationale we"/>
    <x v="0"/>
    <x v="0"/>
    <x v="1"/>
    <x v="1"/>
    <x v="0"/>
    <x v="0"/>
  </r>
  <r>
    <x v="3"/>
    <x v="66"/>
    <n v="26510036"/>
    <x v="5"/>
    <x v="5"/>
    <s v="STICHTING DERDENGELDEN BUCKAROO     C0UXC1DWOXNJZNN6BXVXDWK2"/>
    <n v="22"/>
    <m/>
    <m/>
    <x v="7"/>
    <s v="Vergunningsbijdrage en lidgelden"/>
    <x v="0"/>
    <x v="0"/>
    <x v="0"/>
    <x v="0"/>
    <x v="3"/>
    <x v="5"/>
  </r>
  <r>
    <x v="3"/>
    <x v="67"/>
    <n v="26600094"/>
    <x v="47"/>
    <x v="47"/>
    <m/>
    <n v="-1166.1099999999999"/>
    <n v="50443"/>
    <s v="Zanshin Karate Center Bv"/>
    <x v="21"/>
    <s v="Aanleveren van een scheidsrechterteam voor internationale we"/>
    <x v="0"/>
    <x v="0"/>
    <x v="1"/>
    <x v="1"/>
    <x v="0"/>
    <x v="0"/>
  </r>
  <r>
    <x v="3"/>
    <x v="68"/>
    <n v="26600097"/>
    <x v="9"/>
    <x v="9"/>
    <m/>
    <n v="-35.68"/>
    <n v="10192"/>
    <s v="VAN OPSTAL JOACHIM"/>
    <x v="39"/>
    <s v="Wedstrijdbegeleiding: verlagen van de kosten voor het organi"/>
    <x v="0"/>
    <x v="0"/>
    <x v="1"/>
    <x v="1"/>
    <x v="0"/>
    <x v="10"/>
  </r>
  <r>
    <x v="3"/>
    <x v="68"/>
    <n v="26600097"/>
    <x v="8"/>
    <x v="8"/>
    <m/>
    <n v="-160.93"/>
    <n v="10192"/>
    <s v="VAN OPSTAL JOACHIM"/>
    <x v="39"/>
    <s v="Wedstrijdbegeleiding: verlagen van de kosten voor het organi"/>
    <x v="0"/>
    <x v="0"/>
    <x v="1"/>
    <x v="1"/>
    <x v="0"/>
    <x v="10"/>
  </r>
  <r>
    <x v="3"/>
    <x v="68"/>
    <n v="26600095"/>
    <x v="8"/>
    <x v="8"/>
    <m/>
    <n v="-85.65"/>
    <n v="10050"/>
    <s v="DE BRUYN HANS"/>
    <x v="39"/>
    <s v="Wedstrijdbegeleiding: verlagen van de kosten voor het organi"/>
    <x v="0"/>
    <x v="0"/>
    <x v="1"/>
    <x v="1"/>
    <x v="0"/>
    <x v="10"/>
  </r>
  <r>
    <x v="3"/>
    <x v="68"/>
    <n v="26600098"/>
    <x v="11"/>
    <x v="11"/>
    <m/>
    <n v="-54.58"/>
    <n v="50356"/>
    <s v="Okay Erpe-Mere"/>
    <x v="26"/>
    <s v="Kantoorruimte"/>
    <x v="0"/>
    <x v="0"/>
    <x v="1"/>
    <x v="1"/>
    <x v="3"/>
    <x v="7"/>
  </r>
  <r>
    <x v="3"/>
    <x v="68"/>
    <n v="26600096"/>
    <x v="9"/>
    <x v="9"/>
    <m/>
    <n v="-44.02"/>
    <n v="10182"/>
    <s v="VAN CALCK MORGANE"/>
    <x v="39"/>
    <s v="Wedstrijdbegeleiding: verlagen van de kosten voor het organi"/>
    <x v="0"/>
    <x v="0"/>
    <x v="1"/>
    <x v="1"/>
    <x v="0"/>
    <x v="10"/>
  </r>
  <r>
    <x v="3"/>
    <x v="68"/>
    <n v="26600096"/>
    <x v="8"/>
    <x v="8"/>
    <m/>
    <n v="-86.52"/>
    <n v="10182"/>
    <s v="VAN CALCK MORGANE"/>
    <x v="39"/>
    <s v="Wedstrijdbegeleiding: verlagen van de kosten voor het organi"/>
    <x v="0"/>
    <x v="0"/>
    <x v="1"/>
    <x v="1"/>
    <x v="0"/>
    <x v="10"/>
  </r>
  <r>
    <x v="3"/>
    <x v="68"/>
    <n v="26600095"/>
    <x v="9"/>
    <x v="9"/>
    <m/>
    <n v="-35.68"/>
    <n v="10050"/>
    <s v="DE BRUYN HANS"/>
    <x v="39"/>
    <s v="Wedstrijdbegeleiding: verlagen van de kosten voor het organi"/>
    <x v="0"/>
    <x v="0"/>
    <x v="1"/>
    <x v="1"/>
    <x v="0"/>
    <x v="10"/>
  </r>
  <r>
    <x v="3"/>
    <x v="69"/>
    <n v="26510038"/>
    <x v="5"/>
    <x v="5"/>
    <s v="SCHOTOKAN KARATE CLUB DEINZE        LMB2526-000568"/>
    <n v="220"/>
    <m/>
    <m/>
    <x v="7"/>
    <s v="Vergunningsbijdrage en lidgelden"/>
    <x v="0"/>
    <x v="0"/>
    <x v="0"/>
    <x v="0"/>
    <x v="3"/>
    <x v="5"/>
  </r>
  <r>
    <x v="3"/>
    <x v="69"/>
    <n v="26510038"/>
    <x v="5"/>
    <x v="5"/>
    <s v="MARC NOBELS                         LMB2526-000616"/>
    <n v="22"/>
    <m/>
    <m/>
    <x v="7"/>
    <s v="Vergunningsbijdrage en lidgelden"/>
    <x v="0"/>
    <x v="0"/>
    <x v="0"/>
    <x v="0"/>
    <x v="3"/>
    <x v="5"/>
  </r>
  <r>
    <x v="3"/>
    <x v="69"/>
    <n v="26600099"/>
    <x v="18"/>
    <x v="18"/>
    <m/>
    <n v="-487.24"/>
    <n v="50103"/>
    <s v="Liantis Service Externe Pour La Préventi"/>
    <x v="19"/>
    <s v="Sociaal secretariaat"/>
    <x v="0"/>
    <x v="0"/>
    <x v="1"/>
    <x v="1"/>
    <x v="3"/>
    <x v="7"/>
  </r>
  <r>
    <x v="3"/>
    <x v="69"/>
    <n v="26510038"/>
    <x v="5"/>
    <x v="5"/>
    <s v="GOJUKAI KARATEDO BELGIUM            LMB2526-000540"/>
    <n v="440"/>
    <m/>
    <m/>
    <x v="7"/>
    <s v="Vergunningsbijdrage en lidgelden"/>
    <x v="0"/>
    <x v="0"/>
    <x v="0"/>
    <x v="0"/>
    <x v="3"/>
    <x v="5"/>
  </r>
  <r>
    <x v="3"/>
    <x v="69"/>
    <n v="26510038"/>
    <x v="5"/>
    <x v="5"/>
    <s v="BORTELS ERIC                        LMB2526-000643"/>
    <n v="198"/>
    <m/>
    <m/>
    <x v="7"/>
    <s v="Vergunningsbijdrage en lidgelden"/>
    <x v="0"/>
    <x v="0"/>
    <x v="0"/>
    <x v="0"/>
    <x v="3"/>
    <x v="5"/>
  </r>
  <r>
    <x v="3"/>
    <x v="69"/>
    <n v="26510038"/>
    <x v="5"/>
    <x v="5"/>
    <s v="SHITO-RYU KARATE                    LMB2526-000619"/>
    <n v="22"/>
    <m/>
    <m/>
    <x v="7"/>
    <s v="Vergunningsbijdrage en lidgelden"/>
    <x v="0"/>
    <x v="0"/>
    <x v="0"/>
    <x v="0"/>
    <x v="3"/>
    <x v="5"/>
  </r>
  <r>
    <x v="3"/>
    <x v="69"/>
    <n v="26600100"/>
    <x v="1"/>
    <x v="1"/>
    <m/>
    <n v="-2480.5"/>
    <n v="50444"/>
    <s v="Maximum Image Bv"/>
    <x v="3"/>
    <s v="Creëren van een promotiebudget voor werkgroepen en commissie"/>
    <x v="0"/>
    <x v="0"/>
    <x v="1"/>
    <x v="1"/>
    <x v="1"/>
    <x v="2"/>
  </r>
  <r>
    <x v="3"/>
    <x v="70"/>
    <n v="26510039"/>
    <x v="5"/>
    <x v="5"/>
    <s v="STICHTING DERDENGELDEN BUCKAROO     SE95DM8YCGX3TMFOR0RWNWPT"/>
    <n v="30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TKYZNHZKA1DJBUXUMHPSEHL4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KARATECLUB HIRYU NINOVE             LMB2526 000572"/>
    <n v="66"/>
    <n v="50293"/>
    <s v="KC Hiryu Ninove vzw"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QXEZV0TUEHBRUMXISG9BOTHV"/>
    <n v="30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WW11AZJIDK95K2L3VDU2QLHT"/>
    <n v="19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HOTOKAN KARATE SINT-NIKLA          LMB2526-000630"/>
    <n v="22"/>
    <n v="50169"/>
    <s v="Steeman Kim"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QUR5CG5JWGW3U2RAT0RDAGW2"/>
    <n v="15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ZZH5D0VCUVJXM0FUAJLBODDV"/>
    <n v="110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ZURQEJZUEKHPT00YUMG4VJVO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UTNOAK5ZRKO1EUDKQNVLUKFD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KIME AALTER                         Factuur LMB2526-000577"/>
    <n v="132"/>
    <m/>
    <m/>
    <x v="7"/>
    <s v="Vergunningsbijdrage en lidgelden"/>
    <x v="0"/>
    <x v="0"/>
    <x v="0"/>
    <x v="0"/>
    <x v="3"/>
    <x v="5"/>
  </r>
  <r>
    <x v="3"/>
    <x v="70"/>
    <n v="26510039"/>
    <x v="5"/>
    <x v="5"/>
    <s v="DOKAN                               LMB2526-000531"/>
    <n v="8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L1NYRXFVA0PXL0ZZNLF2AEXE"/>
    <n v="15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DGDBCJFHCITPZTH4EMVPZ1HZ"/>
    <n v="132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TE5RTVNQBLZJQXOXZNPXUHVO"/>
    <n v="176"/>
    <m/>
    <m/>
    <x v="7"/>
    <s v="Vergunningsbijdrage en lidgelden"/>
    <x v="0"/>
    <x v="0"/>
    <x v="0"/>
    <x v="0"/>
    <x v="3"/>
    <x v="5"/>
  </r>
  <r>
    <x v="3"/>
    <x v="70"/>
    <n v="26510039"/>
    <x v="5"/>
    <x v="5"/>
    <s v="KARATE FUJI-YAMA EVERGEM            lmb2526-000424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ZKL4VKHOTWJPY3BBVFPWSU1H"/>
    <n v="132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Z3L1NEZJBTLYSWRUAGPORWVD"/>
    <n v="110"/>
    <m/>
    <m/>
    <x v="7"/>
    <s v="Vergunningsbijdrage en lidgelden"/>
    <x v="0"/>
    <x v="0"/>
    <x v="0"/>
    <x v="0"/>
    <x v="3"/>
    <x v="5"/>
  </r>
  <r>
    <x v="3"/>
    <x v="70"/>
    <n v="26510039"/>
    <x v="5"/>
    <x v="5"/>
    <s v="MAKAMA VZW                          LMB2526-000474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UGHYQZRMRMJHYVBJAUZNEGW0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MHDOAWX0ZNJ1CI9LYLE0CKQ4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MAKAMA VZW                          LMB2526-000602"/>
    <n v="15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OWPUDFDUNUHOZI9QN041AHRQ"/>
    <n v="4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EKRTWGDBV2C2A1KVVM1LUWM5"/>
    <n v="154"/>
    <m/>
    <m/>
    <x v="7"/>
    <s v="Vergunningsbijdrage en lidgelden"/>
    <x v="0"/>
    <x v="0"/>
    <x v="0"/>
    <x v="0"/>
    <x v="3"/>
    <x v="5"/>
  </r>
  <r>
    <x v="3"/>
    <x v="70"/>
    <n v="26510039"/>
    <x v="5"/>
    <x v="5"/>
    <s v="KARATECLUB KOKSIJDE                 LMB2526-000575"/>
    <n v="66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BJNIDZZZQ3PCVVFGRMRKSXHH"/>
    <n v="8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MFVXS2Z2B3JNEVHPNNFNDNNT"/>
    <n v="22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TU5YZ1VEZEFKA1F2BTH3BNLK"/>
    <n v="30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G-KARATECLUB LEOPOLDSBURG VZW       LMB2526-000535"/>
    <n v="88"/>
    <n v="50311"/>
    <s v="G-Karateclub Leopoldsburg"/>
    <x v="7"/>
    <s v="Vergunningsbijdrage en lidgelden"/>
    <x v="0"/>
    <x v="0"/>
    <x v="0"/>
    <x v="0"/>
    <x v="3"/>
    <x v="5"/>
  </r>
  <r>
    <x v="3"/>
    <x v="70"/>
    <n v="26510039"/>
    <x v="5"/>
    <x v="5"/>
    <s v="JIT-TE                              LMB2526-000574"/>
    <n v="22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OWZJB1JWC1BSC0HNAJZODNDK"/>
    <n v="66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ELBRZMNOZJJRNUFSOWNCSU5R"/>
    <n v="8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TJJWQZLMD0Z6REJDR1O3SKL0"/>
    <n v="66"/>
    <m/>
    <m/>
    <x v="7"/>
    <s v="Vergunningsbijdrage en lidgelden"/>
    <x v="0"/>
    <x v="0"/>
    <x v="0"/>
    <x v="0"/>
    <x v="3"/>
    <x v="5"/>
  </r>
  <r>
    <x v="3"/>
    <x v="70"/>
    <n v="26510039"/>
    <x v="5"/>
    <x v="5"/>
    <s v="GOJU KARATE LAAKDAL VZW             LMB2526-000538"/>
    <n v="110"/>
    <m/>
    <m/>
    <x v="7"/>
    <s v="Vergunningsbijdrage en lidgelden"/>
    <x v="0"/>
    <x v="0"/>
    <x v="0"/>
    <x v="0"/>
    <x v="3"/>
    <x v="5"/>
  </r>
  <r>
    <x v="3"/>
    <x v="70"/>
    <n v="26510039"/>
    <x v="5"/>
    <x v="5"/>
    <s v="DE H PETER DE GRANDE                LMB2526-000571"/>
    <n v="88"/>
    <m/>
    <m/>
    <x v="7"/>
    <s v="Vergunningsbijdrage en lidgelden"/>
    <x v="0"/>
    <x v="0"/>
    <x v="0"/>
    <x v="0"/>
    <x v="3"/>
    <x v="5"/>
  </r>
  <r>
    <x v="3"/>
    <x v="70"/>
    <n v="26510039"/>
    <x v="5"/>
    <x v="5"/>
    <s v="STICHTING DERDENGELDEN BUCKAROO     VHUVNNRCTFZZTE9ZWJU2N0DX"/>
    <n v="13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ZEYVAZDQDU5IBMHLDTHWCGQR"/>
    <n v="110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DUHUSHEVEHFZMHPADLHMYXLC"/>
    <n v="154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DK5RDE95NM9JQXQ2AEG2TJJX"/>
    <n v="35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YXQ3ZXZ2CKLHOW1PQZC0VGJW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LOMMEL KARATECLUB FV                LMB2526-000543"/>
    <n v="110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ZNJED05ZD0X5BE1WY0VPCLNW"/>
    <n v="154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N3VZWWZIEFMWQVLQDKCXRKXI"/>
    <n v="66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ZWPNYJIRSGXJYNDBY0FHCTVB"/>
    <n v="88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UKQVUUU4VGFHTZHIS0F4CLH3"/>
    <n v="88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NGZIZNDWD0PYVULHNI9JBWMV"/>
    <n v="198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DENXVDJOAVVPUXLIALVKUUXS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A0TOWXPZQ2ZCWKXIR0XHM2PH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EEHKVLBDYU1OMWJVY1JPRHNP"/>
    <n v="66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NNHMQ09DQMFIVKPUVFFNRJGW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UXZGRWNNYTFUEMZZR0R0LZGX"/>
    <n v="88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VMZVNTKVMFDKBDMWSXROWFPR"/>
    <n v="13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CZGWDITVTMPJVHHNMZZUBHP1"/>
    <n v="44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ACTKTSSWSTVIAE5TZDDRNLFQ"/>
    <n v="220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NHHKMJJUQWWZAW9DZFNTN2DQ"/>
    <n v="88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MMDSWVZKSVN4B0TXAUHAVFG2"/>
    <n v="57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UFRPVLRISNBKA1Y4SXRQSUG4"/>
    <n v="44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EHR4KZBWZ3E1M3V2ZGXBWDBM"/>
    <n v="154"/>
    <m/>
    <m/>
    <x v="7"/>
    <s v="Vergunningsbijdrage en lidgelden"/>
    <x v="0"/>
    <x v="0"/>
    <x v="0"/>
    <x v="0"/>
    <x v="3"/>
    <x v="5"/>
  </r>
  <r>
    <x v="3"/>
    <x v="71"/>
    <n v="26510040"/>
    <x v="5"/>
    <x v="5"/>
    <s v="KORTRIJKSE KARATE ACADEMIE          LMB2526-000596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VTDLEE9LL1ARA0DICGXLMWFX"/>
    <n v="66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UMNDDKZ6OEV3L2NKRNF5OHJ5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T3ZHDLZAVTJWMGXXNGJLEXJU"/>
    <n v="176"/>
    <m/>
    <m/>
    <x v="7"/>
    <s v="Vergunningsbijdrage en lidgelden"/>
    <x v="0"/>
    <x v="0"/>
    <x v="0"/>
    <x v="0"/>
    <x v="3"/>
    <x v="5"/>
  </r>
  <r>
    <x v="3"/>
    <x v="71"/>
    <n v="26510040"/>
    <x v="5"/>
    <x v="5"/>
    <s v="HARAGEI LEUVEN FV                   LMB2526-000547"/>
    <n v="22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BEXESJMYRY8YWGUZTXDKVTLL"/>
    <n v="110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YJJ6DDC5T1VSBFBZDZBXYXVN"/>
    <n v="176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A094V1NXOWTYTWLWMJBWMMPJ"/>
    <n v="66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U1PAQTUXBWJOVMF3VWZUBEFT"/>
    <n v="44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TITLVXLWR2JHVVRQOXQ5R08Z"/>
    <n v="88"/>
    <m/>
    <m/>
    <x v="7"/>
    <s v="Vergunningsbijdrage en lidgelden"/>
    <x v="0"/>
    <x v="0"/>
    <x v="0"/>
    <x v="0"/>
    <x v="3"/>
    <x v="5"/>
  </r>
  <r>
    <x v="3"/>
    <x v="71"/>
    <n v="26510040"/>
    <x v="5"/>
    <x v="5"/>
    <s v="STICHTING DERDENGELDEN BUCKAROO     V05JZFK4WM5ZQNPZTTKYV0TT"/>
    <n v="22"/>
    <m/>
    <m/>
    <x v="7"/>
    <s v="Vergunningsbijdrage en lidgelden"/>
    <x v="0"/>
    <x v="0"/>
    <x v="0"/>
    <x v="0"/>
    <x v="3"/>
    <x v="5"/>
  </r>
  <r>
    <x v="3"/>
    <x v="72"/>
    <n v="26510041"/>
    <x v="5"/>
    <x v="5"/>
    <s v="STICHTING DERDENGELDEN BUCKAROO     L0HZZWFHCZEYCKHTBURGRUTS"/>
    <n v="110"/>
    <m/>
    <m/>
    <x v="7"/>
    <s v="Vergunningsbijdrage en lidgelden"/>
    <x v="0"/>
    <x v="0"/>
    <x v="0"/>
    <x v="0"/>
    <x v="3"/>
    <x v="5"/>
  </r>
  <r>
    <x v="3"/>
    <x v="72"/>
    <n v="26510041"/>
    <x v="5"/>
    <x v="5"/>
    <s v="STICHTING DERDENGELDEN BUCKAROO     YLBZYNLVRUZNAXJTDNLNBDZN"/>
    <n v="235"/>
    <m/>
    <m/>
    <x v="7"/>
    <s v="Vergunningsbijdrage en lidgelden"/>
    <x v="0"/>
    <x v="0"/>
    <x v="0"/>
    <x v="0"/>
    <x v="3"/>
    <x v="5"/>
  </r>
  <r>
    <x v="3"/>
    <x v="72"/>
    <n v="26510041"/>
    <x v="2"/>
    <x v="2"/>
    <s v="JAPAN KARATE ASSOCIATION PROVINCIAL PC ANTWERPEN IPPON 2025"/>
    <n v="-1455"/>
    <m/>
    <m/>
    <x v="5"/>
    <s v="Financieel, logistiek en administratief ondersteunen van de"/>
    <x v="0"/>
    <x v="0"/>
    <x v="0"/>
    <x v="0"/>
    <x v="2"/>
    <x v="3"/>
  </r>
  <r>
    <x v="3"/>
    <x v="72"/>
    <n v="26510041"/>
    <x v="5"/>
    <x v="5"/>
    <s v="STICHTING DERDENGELDEN BUCKAROO     YKNPSXNADNHLTTBNOUFWODUZ"/>
    <n v="44"/>
    <m/>
    <m/>
    <x v="7"/>
    <s v="Vergunningsbijdrage en lidgelden"/>
    <x v="0"/>
    <x v="0"/>
    <x v="0"/>
    <x v="0"/>
    <x v="3"/>
    <x v="5"/>
  </r>
  <r>
    <x v="3"/>
    <x v="72"/>
    <n v="26510041"/>
    <x v="2"/>
    <x v="2"/>
    <s v="PC WEST VLAANDEREN IPPON            PC WEST-VLAANDEREN IPPON"/>
    <n v="-1926"/>
    <m/>
    <m/>
    <x v="5"/>
    <s v="Financieel, logistiek en administratief ondersteunen van de"/>
    <x v="0"/>
    <x v="0"/>
    <x v="0"/>
    <x v="0"/>
    <x v="2"/>
    <x v="3"/>
  </r>
  <r>
    <x v="3"/>
    <x v="72"/>
    <n v="26510041"/>
    <x v="2"/>
    <x v="2"/>
    <s v="PC OOST-VLAANDEREN IPPON            PC OOST-VLAANDEREN IPPON"/>
    <n v="-3629"/>
    <m/>
    <m/>
    <x v="5"/>
    <s v="Financieel, logistiek en administratief ondersteunen van de"/>
    <x v="0"/>
    <x v="0"/>
    <x v="0"/>
    <x v="0"/>
    <x v="2"/>
    <x v="3"/>
  </r>
  <r>
    <x v="3"/>
    <x v="72"/>
    <n v="26510041"/>
    <x v="5"/>
    <x v="5"/>
    <s v="STICHTING DERDENGELDEN BUCKAROO     AGGRUDG3QMLCR2HONM9IZ1UZ"/>
    <n v="22"/>
    <m/>
    <m/>
    <x v="7"/>
    <s v="Vergunningsbijdrage en lidgelden"/>
    <x v="0"/>
    <x v="0"/>
    <x v="0"/>
    <x v="0"/>
    <x v="3"/>
    <x v="5"/>
  </r>
  <r>
    <x v="3"/>
    <x v="72"/>
    <n v="26510041"/>
    <x v="5"/>
    <x v="5"/>
    <s v="STICHTING DERDENGELDEN BUCKAROO     WVU1RS9IEJBXAVOYEXZXWNHO"/>
    <n v="44"/>
    <m/>
    <m/>
    <x v="7"/>
    <s v="Vergunningsbijdrage en lidgelden"/>
    <x v="0"/>
    <x v="0"/>
    <x v="0"/>
    <x v="0"/>
    <x v="3"/>
    <x v="5"/>
  </r>
  <r>
    <x v="3"/>
    <x v="72"/>
    <n v="26600102"/>
    <x v="8"/>
    <x v="8"/>
    <m/>
    <n v="-8.2200000000000006"/>
    <n v="50200"/>
    <s v="Meyers Olivier"/>
    <x v="43"/>
    <s v="Organiseren van competitietrainingen Ippon"/>
    <x v="0"/>
    <x v="0"/>
    <x v="1"/>
    <x v="1"/>
    <x v="2"/>
    <x v="8"/>
  </r>
  <r>
    <x v="3"/>
    <x v="72"/>
    <n v="26510041"/>
    <x v="2"/>
    <x v="2"/>
    <s v="JKA VLAANDEREN VZW                  PC VLAAMS-BRABANT IPPON"/>
    <n v="-606"/>
    <m/>
    <m/>
    <x v="5"/>
    <s v="Financieel, logistiek en administratief ondersteunen van de"/>
    <x v="0"/>
    <x v="0"/>
    <x v="0"/>
    <x v="0"/>
    <x v="2"/>
    <x v="3"/>
  </r>
  <r>
    <x v="3"/>
    <x v="72"/>
    <n v="26510041"/>
    <x v="5"/>
    <x v="5"/>
    <s v="STICHTING DERDENGELDEN BUCKAROO     STLVA1AROUSZBFO1CM1KYK5D"/>
    <n v="44"/>
    <m/>
    <m/>
    <x v="7"/>
    <s v="Vergunningsbijdrage en lidgelden"/>
    <x v="0"/>
    <x v="0"/>
    <x v="0"/>
    <x v="0"/>
    <x v="3"/>
    <x v="5"/>
  </r>
  <r>
    <x v="3"/>
    <x v="72"/>
    <n v="26510041"/>
    <x v="2"/>
    <x v="2"/>
    <s v="JKA LIMBURG VZW                     PROVINCIAAL COMIT? LIMBU"/>
    <n v="-1778"/>
    <m/>
    <m/>
    <x v="5"/>
    <s v="Financieel, logistiek en administratief ondersteunen van de"/>
    <x v="0"/>
    <x v="0"/>
    <x v="0"/>
    <x v="0"/>
    <x v="2"/>
    <x v="3"/>
  </r>
  <r>
    <x v="3"/>
    <x v="72"/>
    <n v="26510041"/>
    <x v="2"/>
    <x v="2"/>
    <s v="PC WEST-VLAANDEREN WKF              PC WEST-VLAANDEREN WKF 2"/>
    <n v="-94"/>
    <m/>
    <m/>
    <x v="5"/>
    <s v="Financieel, logistiek en administratief ondersteunen van de"/>
    <x v="0"/>
    <x v="0"/>
    <x v="0"/>
    <x v="0"/>
    <x v="2"/>
    <x v="3"/>
  </r>
  <r>
    <x v="3"/>
    <x v="72"/>
    <n v="26510041"/>
    <x v="5"/>
    <x v="5"/>
    <s v="STICHTING DERDENGELDEN BUCKAROO     WGZLCKPZWHPMEG9GQ0JLWLZJ"/>
    <n v="66"/>
    <m/>
    <m/>
    <x v="7"/>
    <s v="Vergunningsbijdrage en lidgelden"/>
    <x v="0"/>
    <x v="0"/>
    <x v="0"/>
    <x v="0"/>
    <x v="3"/>
    <x v="5"/>
  </r>
  <r>
    <x v="3"/>
    <x v="72"/>
    <n v="26510041"/>
    <x v="7"/>
    <x v="7"/>
    <s v="JKA VLAANDEREN                      SUBSIDIE 2025"/>
    <n v="-1882"/>
    <m/>
    <m/>
    <x v="9"/>
    <s v="Financieel, logistiek en administratief ondersteunen van de"/>
    <x v="0"/>
    <x v="0"/>
    <x v="0"/>
    <x v="0"/>
    <x v="3"/>
    <x v="7"/>
  </r>
  <r>
    <x v="3"/>
    <x v="72"/>
    <n v="26510041"/>
    <x v="4"/>
    <x v="4"/>
    <s v="RYOKEN ERPE-MERE                    AFRONDING KKF"/>
    <n v="-0.05"/>
    <m/>
    <m/>
    <x v="6"/>
    <s v="Toekennen van de KKF-subsidies aan de deelnemende clubs die"/>
    <x v="0"/>
    <x v="0"/>
    <x v="0"/>
    <x v="0"/>
    <x v="2"/>
    <x v="4"/>
  </r>
  <r>
    <x v="3"/>
    <x v="72"/>
    <n v="26510041"/>
    <x v="2"/>
    <x v="2"/>
    <s v="PROVINCIAAL COMITE LIMBURG WKF      PROVINCIAAL COMIT? LIMBU"/>
    <n v="-809"/>
    <m/>
    <m/>
    <x v="5"/>
    <s v="Financieel, logistiek en administratief ondersteunen van de"/>
    <x v="0"/>
    <x v="0"/>
    <x v="0"/>
    <x v="0"/>
    <x v="2"/>
    <x v="3"/>
  </r>
  <r>
    <x v="3"/>
    <x v="72"/>
    <n v="26510041"/>
    <x v="7"/>
    <x v="7"/>
    <s v="OGKKB                               SUBSIDIE 2025"/>
    <n v="-1166"/>
    <n v="50216"/>
    <s v="Goju-Ryu Hasselt"/>
    <x v="9"/>
    <s v="Financieel, logistiek en administratief ondersteunen van de"/>
    <x v="0"/>
    <x v="0"/>
    <x v="0"/>
    <x v="0"/>
    <x v="3"/>
    <x v="7"/>
  </r>
  <r>
    <x v="3"/>
    <x v="72"/>
    <n v="26510041"/>
    <x v="5"/>
    <x v="5"/>
    <s v="STICHTING DERDENGELDEN BUCKAROO     AGJ4Y2YVWGVQRE0VLZDCZXQR"/>
    <n v="44"/>
    <m/>
    <m/>
    <x v="7"/>
    <s v="Vergunningsbijdrage en lidgelden"/>
    <x v="0"/>
    <x v="0"/>
    <x v="0"/>
    <x v="0"/>
    <x v="3"/>
    <x v="5"/>
  </r>
  <r>
    <x v="3"/>
    <x v="72"/>
    <n v="26600101"/>
    <x v="8"/>
    <x v="8"/>
    <m/>
    <n v="-34.61"/>
    <n v="50168"/>
    <s v="Geert Van Impe"/>
    <x v="43"/>
    <s v="Organiseren van competitietrainingen Ippon"/>
    <x v="0"/>
    <x v="0"/>
    <x v="1"/>
    <x v="1"/>
    <x v="2"/>
    <x v="8"/>
  </r>
  <r>
    <x v="3"/>
    <x v="72"/>
    <n v="26510041"/>
    <x v="5"/>
    <x v="5"/>
    <s v="STICHTING DERDENGELDEN BUCKAROO     ZNZKK3AWUFB1AG5ZRMVGVJGW"/>
    <n v="22"/>
    <m/>
    <m/>
    <x v="7"/>
    <s v="Vergunningsbijdrage en lidgelden"/>
    <x v="0"/>
    <x v="0"/>
    <x v="0"/>
    <x v="0"/>
    <x v="3"/>
    <x v="5"/>
  </r>
  <r>
    <x v="3"/>
    <x v="72"/>
    <n v="26600101"/>
    <x v="13"/>
    <x v="13"/>
    <m/>
    <n v="-56"/>
    <n v="50168"/>
    <s v="Geert Van Impe"/>
    <x v="43"/>
    <s v="Organiseren van competitietrainingen Ippon"/>
    <x v="0"/>
    <x v="0"/>
    <x v="1"/>
    <x v="1"/>
    <x v="2"/>
    <x v="8"/>
  </r>
  <r>
    <x v="3"/>
    <x v="72"/>
    <n v="26510041"/>
    <x v="2"/>
    <x v="2"/>
    <s v="PC OOST VLAANDEREN WKF              PC OOST-VLAANDEREN WKF 2"/>
    <n v="-1138"/>
    <m/>
    <m/>
    <x v="5"/>
    <s v="Financieel, logistiek en administratief ondersteunen van de"/>
    <x v="0"/>
    <x v="0"/>
    <x v="0"/>
    <x v="0"/>
    <x v="2"/>
    <x v="3"/>
  </r>
  <r>
    <x v="3"/>
    <x v="72"/>
    <n v="26510041"/>
    <x v="5"/>
    <x v="5"/>
    <s v="STICHTING DERDENGELDEN BUCKAROO     SEDJTVDHVELKEVJXYVI5ZVPN"/>
    <n v="330"/>
    <m/>
    <m/>
    <x v="7"/>
    <s v="Vergunningsbijdrage en lidgelden"/>
    <x v="0"/>
    <x v="0"/>
    <x v="0"/>
    <x v="0"/>
    <x v="3"/>
    <x v="5"/>
  </r>
  <r>
    <x v="3"/>
    <x v="72"/>
    <n v="26600103"/>
    <x v="32"/>
    <x v="32"/>
    <s v="Niet-aftr. btw: 100%"/>
    <n v="-18.690000000000001"/>
    <n v="50139"/>
    <s v="Kontentino S. R. O."/>
    <x v="18"/>
    <s v="Applicaties ( freshdesk, kontentino, website, telenet, com-o"/>
    <x v="0"/>
    <x v="0"/>
    <x v="1"/>
    <x v="1"/>
    <x v="4"/>
    <x v="7"/>
  </r>
  <r>
    <x v="3"/>
    <x v="72"/>
    <n v="26510041"/>
    <x v="7"/>
    <x v="7"/>
    <s v="VKA                                 SUBSIDIE 2025"/>
    <n v="-1918"/>
    <n v="50086"/>
    <s v="Jishin-Katsu-VKA"/>
    <x v="9"/>
    <s v="Financieel, logistiek en administratief ondersteunen van de"/>
    <x v="0"/>
    <x v="0"/>
    <x v="0"/>
    <x v="0"/>
    <x v="3"/>
    <x v="7"/>
  </r>
  <r>
    <x v="3"/>
    <x v="72"/>
    <n v="26510041"/>
    <x v="7"/>
    <x v="7"/>
    <s v="WIKF BELGIUM                        SUBSIDIE 2025"/>
    <n v="-1899"/>
    <m/>
    <m/>
    <x v="9"/>
    <s v="Financieel, logistiek en administratief ondersteunen van de"/>
    <x v="0"/>
    <x v="0"/>
    <x v="0"/>
    <x v="0"/>
    <x v="3"/>
    <x v="7"/>
  </r>
  <r>
    <x v="3"/>
    <x v="72"/>
    <n v="26510041"/>
    <x v="5"/>
    <x v="5"/>
    <s v="UNSU AALST FV                       LBM2526-000648"/>
    <n v="22"/>
    <m/>
    <m/>
    <x v="7"/>
    <s v="Vergunningsbijdrage en lidgelden"/>
    <x v="0"/>
    <x v="0"/>
    <x v="0"/>
    <x v="0"/>
    <x v="3"/>
    <x v="5"/>
  </r>
  <r>
    <x v="3"/>
    <x v="72"/>
    <n v="26600103"/>
    <x v="32"/>
    <x v="32"/>
    <m/>
    <n v="-89"/>
    <n v="50139"/>
    <s v="Kontentino S. R. O."/>
    <x v="18"/>
    <s v="Applicaties ( freshdesk, kontentino, website, telenet, com-o"/>
    <x v="0"/>
    <x v="0"/>
    <x v="1"/>
    <x v="1"/>
    <x v="4"/>
    <x v="7"/>
  </r>
  <r>
    <x v="3"/>
    <x v="72"/>
    <n v="26510041"/>
    <x v="7"/>
    <x v="7"/>
    <s v="JUNDOKAN BELGIUM BGKA               SUBSIDIE 2025"/>
    <n v="-1632"/>
    <m/>
    <m/>
    <x v="9"/>
    <s v="Financieel, logistiek en administratief ondersteunen van de"/>
    <x v="0"/>
    <x v="0"/>
    <x v="0"/>
    <x v="0"/>
    <x v="3"/>
    <x v="7"/>
  </r>
  <r>
    <x v="3"/>
    <x v="72"/>
    <n v="26510041"/>
    <x v="5"/>
    <x v="5"/>
    <s v="STICHTING DERDENGELDEN BUCKAROO     YUZ5RVPVRFUZCJRWCEHYK0JE"/>
    <n v="286"/>
    <m/>
    <m/>
    <x v="7"/>
    <s v="Vergunningsbijdrage en lidgelden"/>
    <x v="0"/>
    <x v="0"/>
    <x v="0"/>
    <x v="0"/>
    <x v="3"/>
    <x v="5"/>
  </r>
  <r>
    <x v="3"/>
    <x v="72"/>
    <n v="26510041"/>
    <x v="2"/>
    <x v="2"/>
    <s v="PC VLAAMS BRABANT                   PC VLAAMS-BRABANT WKF 20"/>
    <n v="-1125"/>
    <m/>
    <m/>
    <x v="5"/>
    <s v="Financieel, logistiek en administratief ondersteunen van de"/>
    <x v="0"/>
    <x v="0"/>
    <x v="0"/>
    <x v="0"/>
    <x v="2"/>
    <x v="3"/>
  </r>
  <r>
    <x v="3"/>
    <x v="72"/>
    <n v="26510041"/>
    <x v="7"/>
    <x v="7"/>
    <s v="BKSA                                SUBSIDIE 2025"/>
    <n v="-1503"/>
    <m/>
    <m/>
    <x v="9"/>
    <s v="Financieel, logistiek en administratief ondersteunen van de"/>
    <x v="0"/>
    <x v="0"/>
    <x v="0"/>
    <x v="0"/>
    <x v="3"/>
    <x v="7"/>
  </r>
  <r>
    <x v="3"/>
    <x v="72"/>
    <n v="26600102"/>
    <x v="13"/>
    <x v="13"/>
    <m/>
    <n v="-56"/>
    <n v="50200"/>
    <s v="Meyers Olivier"/>
    <x v="43"/>
    <s v="Organiseren van competitietrainingen Ippon"/>
    <x v="0"/>
    <x v="0"/>
    <x v="1"/>
    <x v="1"/>
    <x v="2"/>
    <x v="8"/>
  </r>
  <r>
    <x v="3"/>
    <x v="72"/>
    <n v="26510041"/>
    <x v="5"/>
    <x v="5"/>
    <s v="KOENSO                              LMB2526-000467"/>
    <n v="110"/>
    <n v="50217"/>
    <s v="Koenso Leuven"/>
    <x v="7"/>
    <s v="Vergunningsbijdrage en lidgelden"/>
    <x v="0"/>
    <x v="0"/>
    <x v="0"/>
    <x v="0"/>
    <x v="3"/>
    <x v="5"/>
  </r>
  <r>
    <x v="3"/>
    <x v="72"/>
    <n v="26510041"/>
    <x v="5"/>
    <x v="5"/>
    <s v="STICHTING DERDENGELDEN BUCKAROO     OURWWK94ECTGSDJCEM5WDVPU"/>
    <n v="88"/>
    <m/>
    <m/>
    <x v="7"/>
    <s v="Vergunningsbijdrage en lidgelden"/>
    <x v="0"/>
    <x v="0"/>
    <x v="0"/>
    <x v="0"/>
    <x v="3"/>
    <x v="5"/>
  </r>
  <r>
    <x v="3"/>
    <x v="72"/>
    <n v="26510041"/>
    <x v="5"/>
    <x v="5"/>
    <s v="STICHTING DERDENGELDEN BUCKAROO     U2ROSED0RW5PDWHLAURPZLC3"/>
    <n v="22"/>
    <m/>
    <m/>
    <x v="7"/>
    <s v="Vergunningsbijdrage en lidgelden"/>
    <x v="0"/>
    <x v="0"/>
    <x v="0"/>
    <x v="0"/>
    <x v="3"/>
    <x v="5"/>
  </r>
  <r>
    <x v="3"/>
    <x v="73"/>
    <n v="26870064"/>
    <x v="32"/>
    <x v="32"/>
    <s v=" (01-02-2026 - 28-02-2026)"/>
    <n v="-68.849999999999994"/>
    <n v="50116"/>
    <s v="Freshworks Inc"/>
    <x v="18"/>
    <s v="Applicaties ( freshdesk, kontentino, website, telenet, com-o"/>
    <x v="0"/>
    <x v="0"/>
    <x v="4"/>
    <x v="4"/>
    <x v="4"/>
    <x v="7"/>
  </r>
  <r>
    <x v="3"/>
    <x v="73"/>
    <n v="26870044"/>
    <x v="19"/>
    <x v="19"/>
    <s v=" (01-02-2026 - 28-02-2026)"/>
    <n v="-45.97"/>
    <n v="50050"/>
    <s v="D.a.s.. Belgische rechtsbijstand"/>
    <x v="35"/>
    <s v="Rechtsbijstandsverzekering"/>
    <x v="0"/>
    <x v="0"/>
    <x v="4"/>
    <x v="4"/>
    <x v="3"/>
    <x v="7"/>
  </r>
  <r>
    <x v="3"/>
    <x v="73"/>
    <n v="26880014"/>
    <x v="43"/>
    <x v="43"/>
    <s v="Afschrijving: 2026 - 2"/>
    <n v="-33.24"/>
    <m/>
    <m/>
    <x v="34"/>
    <s v="Afschrijvingen"/>
    <x v="0"/>
    <x v="0"/>
    <x v="6"/>
    <x v="6"/>
    <x v="3"/>
    <x v="7"/>
  </r>
  <r>
    <x v="3"/>
    <x v="73"/>
    <n v="26870007"/>
    <x v="32"/>
    <x v="32"/>
    <s v=" BTW te verleggen (01-02-2026 - 28-02-2026)"/>
    <n v="-4.17"/>
    <n v="50167"/>
    <s v="Flickr"/>
    <x v="18"/>
    <s v="Applicaties ( freshdesk, kontentino, website, telenet, com-o"/>
    <x v="0"/>
    <x v="0"/>
    <x v="4"/>
    <x v="4"/>
    <x v="4"/>
    <x v="7"/>
  </r>
  <r>
    <x v="3"/>
    <x v="73"/>
    <n v="26870064"/>
    <x v="32"/>
    <x v="32"/>
    <s v="Niet-aftr. btw: 100% (01-02-2026 - 28-02-2026)"/>
    <n v="-14.46"/>
    <n v="50116"/>
    <s v="Freshworks Inc"/>
    <x v="18"/>
    <s v="Applicaties ( freshdesk, kontentino, website, telenet, com-o"/>
    <x v="0"/>
    <x v="0"/>
    <x v="4"/>
    <x v="4"/>
    <x v="4"/>
    <x v="7"/>
  </r>
  <r>
    <x v="3"/>
    <x v="73"/>
    <n v="26510042"/>
    <x v="5"/>
    <x v="5"/>
    <s v="VAN DEN ABBEELE LUC                 LMB2526-000606"/>
    <n v="22"/>
    <m/>
    <m/>
    <x v="7"/>
    <s v="Vergunningsbijdrage en lidgelden"/>
    <x v="0"/>
    <x v="0"/>
    <x v="0"/>
    <x v="0"/>
    <x v="3"/>
    <x v="5"/>
  </r>
  <r>
    <x v="3"/>
    <x v="73"/>
    <n v="26510042"/>
    <x v="5"/>
    <x v="5"/>
    <s v="SHOTO KARATE HAM                    LMB2526000620"/>
    <n v="22"/>
    <n v="1"/>
    <s v="Diverse leveranciers"/>
    <x v="7"/>
    <s v="Vergunningsbijdrage en lidgelden"/>
    <x v="0"/>
    <x v="0"/>
    <x v="0"/>
    <x v="0"/>
    <x v="3"/>
    <x v="5"/>
  </r>
  <r>
    <x v="3"/>
    <x v="73"/>
    <n v="26600138"/>
    <x v="42"/>
    <x v="42"/>
    <m/>
    <n v="-538.77"/>
    <n v="50121"/>
    <s v="Ks-consult Bv"/>
    <x v="33"/>
    <s v="Extern personeel"/>
    <x v="0"/>
    <x v="0"/>
    <x v="1"/>
    <x v="1"/>
    <x v="3"/>
    <x v="7"/>
  </r>
  <r>
    <x v="3"/>
    <x v="73"/>
    <n v="26870075"/>
    <x v="32"/>
    <x v="32"/>
    <s v="2026-2027 | Niet-aftr. btw: 100% (01-02-2026 - 28-02-2026)"/>
    <n v="-3.52"/>
    <n v="50327"/>
    <s v="CookieYes"/>
    <x v="18"/>
    <s v="Applicaties ( freshdesk, kontentino, website, telenet, com-o"/>
    <x v="0"/>
    <x v="0"/>
    <x v="4"/>
    <x v="4"/>
    <x v="4"/>
    <x v="7"/>
  </r>
  <r>
    <x v="3"/>
    <x v="73"/>
    <n v="26880002"/>
    <x v="45"/>
    <x v="45"/>
    <s v="Afschrijving: 2026 - 2"/>
    <n v="-175.05"/>
    <m/>
    <m/>
    <x v="34"/>
    <s v="Afschrijvingen"/>
    <x v="0"/>
    <x v="0"/>
    <x v="6"/>
    <x v="6"/>
    <x v="3"/>
    <x v="7"/>
  </r>
  <r>
    <x v="3"/>
    <x v="73"/>
    <n v="26870007"/>
    <x v="32"/>
    <x v="32"/>
    <s v="BTW te verleg | Niet-aftr. btw: 100% (01-02-2026 - 28-02-202"/>
    <n v="-0.88"/>
    <n v="50167"/>
    <s v="Flickr"/>
    <x v="18"/>
    <s v="Applicaties ( freshdesk, kontentino, website, telenet, com-o"/>
    <x v="0"/>
    <x v="0"/>
    <x v="4"/>
    <x v="4"/>
    <x v="4"/>
    <x v="7"/>
  </r>
  <r>
    <x v="3"/>
    <x v="73"/>
    <n v="26880026"/>
    <x v="43"/>
    <x v="43"/>
    <s v="Afschrijving: 2026 - 2"/>
    <n v="-33.24"/>
    <m/>
    <m/>
    <x v="34"/>
    <s v="Afschrijvingen"/>
    <x v="0"/>
    <x v="0"/>
    <x v="6"/>
    <x v="6"/>
    <x v="3"/>
    <x v="7"/>
  </r>
  <r>
    <x v="3"/>
    <x v="73"/>
    <n v="26600104"/>
    <x v="25"/>
    <x v="25"/>
    <m/>
    <n v="-108.56"/>
    <n v="50187"/>
    <s v="Pom Nv"/>
    <x v="27"/>
    <s v="Andere uitgaven"/>
    <x v="0"/>
    <x v="0"/>
    <x v="1"/>
    <x v="1"/>
    <x v="3"/>
    <x v="7"/>
  </r>
  <r>
    <x v="3"/>
    <x v="73"/>
    <n v="26870003"/>
    <x v="25"/>
    <x v="25"/>
    <s v=" (01-02-2026 - 28-02-2026)"/>
    <n v="-1.67"/>
    <n v="50285"/>
    <s v="Bancontact Payconiq Company Nv"/>
    <x v="27"/>
    <s v="Andere uitgaven"/>
    <x v="0"/>
    <x v="0"/>
    <x v="4"/>
    <x v="4"/>
    <x v="3"/>
    <x v="7"/>
  </r>
  <r>
    <x v="3"/>
    <x v="73"/>
    <n v="26870075"/>
    <x v="32"/>
    <x v="32"/>
    <s v=" 2026-2027 (01-02-2026 - 28-02-2026)"/>
    <n v="-16.760000000000002"/>
    <n v="50327"/>
    <s v="CookieYes"/>
    <x v="18"/>
    <s v="Applicaties ( freshdesk, kontentino, website, telenet, com-o"/>
    <x v="0"/>
    <x v="0"/>
    <x v="4"/>
    <x v="4"/>
    <x v="4"/>
    <x v="7"/>
  </r>
  <r>
    <x v="3"/>
    <x v="73"/>
    <n v="26870033"/>
    <x v="32"/>
    <x v="32"/>
    <s v=" 2025-2026 (01-02-2026 - 28-02-2026)"/>
    <n v="-1819.31"/>
    <n v="50134"/>
    <s v="De Vos Systems Bvba"/>
    <x v="36"/>
    <s v="Licentie"/>
    <x v="0"/>
    <x v="0"/>
    <x v="4"/>
    <x v="4"/>
    <x v="3"/>
    <x v="7"/>
  </r>
  <r>
    <x v="3"/>
    <x v="73"/>
    <n v="26870024"/>
    <x v="44"/>
    <x v="44"/>
    <s v=" (01-02-2026 - 28-02-2026)"/>
    <n v="-4.3499999999999996"/>
    <n v="50175"/>
    <s v="Combell Nv"/>
    <x v="18"/>
    <s v="Applicaties ( freshdesk, kontentino, website, telenet, com-o"/>
    <x v="0"/>
    <x v="0"/>
    <x v="4"/>
    <x v="4"/>
    <x v="4"/>
    <x v="7"/>
  </r>
  <r>
    <x v="0"/>
    <x v="74"/>
    <n v="26600105"/>
    <x v="23"/>
    <x v="23"/>
    <m/>
    <n v="-169.4"/>
    <n v="50406"/>
    <s v="marijke Vermeulen"/>
    <x v="26"/>
    <s v="Kantoorruimte"/>
    <x v="0"/>
    <x v="0"/>
    <x v="1"/>
    <x v="1"/>
    <x v="3"/>
    <x v="7"/>
  </r>
  <r>
    <x v="0"/>
    <x v="75"/>
    <n v="26600106"/>
    <x v="8"/>
    <x v="8"/>
    <m/>
    <n v="-53.64"/>
    <n v="10126"/>
    <s v="MARGUILLIER JOHAN"/>
    <x v="41"/>
    <s v="Voorzien van een doorlopend leertraject waarbij scheidsrecht"/>
    <x v="0"/>
    <x v="0"/>
    <x v="1"/>
    <x v="1"/>
    <x v="0"/>
    <x v="0"/>
  </r>
  <r>
    <x v="3"/>
    <x v="75"/>
    <n v="26810002"/>
    <x v="40"/>
    <x v="40"/>
    <s v="Brutoloon bedienden + 202602"/>
    <n v="-16723.02"/>
    <m/>
    <m/>
    <x v="28"/>
    <s v="Intern personeel"/>
    <x v="0"/>
    <x v="0"/>
    <x v="5"/>
    <x v="5"/>
    <x v="3"/>
    <x v="7"/>
  </r>
  <r>
    <x v="0"/>
    <x v="75"/>
    <n v="26510043"/>
    <x v="5"/>
    <x v="5"/>
    <s v="STICHTING DERDENGELDEN BUCKAROO     TWRNBHHYK29RAGJUTJJCD1JK"/>
    <n v="44"/>
    <m/>
    <m/>
    <x v="7"/>
    <s v="Vergunningsbijdrage en lidgelden"/>
    <x v="0"/>
    <x v="0"/>
    <x v="0"/>
    <x v="0"/>
    <x v="3"/>
    <x v="5"/>
  </r>
  <r>
    <x v="0"/>
    <x v="75"/>
    <n v="26600112"/>
    <x v="47"/>
    <x v="47"/>
    <m/>
    <n v="-10"/>
    <n v="50445"/>
    <s v="Vlaamse Roeiliga vzw"/>
    <x v="3"/>
    <s v="Creëren van een promotiebudget voor werkgroepen en commissie"/>
    <x v="0"/>
    <x v="0"/>
    <x v="1"/>
    <x v="1"/>
    <x v="1"/>
    <x v="2"/>
  </r>
  <r>
    <x v="3"/>
    <x v="75"/>
    <n v="26810002"/>
    <x v="34"/>
    <x v="34"/>
    <s v="Provisie vak.geld bed. + 202602"/>
    <n v="-3043.6"/>
    <m/>
    <m/>
    <x v="28"/>
    <s v="Intern personeel"/>
    <x v="0"/>
    <x v="0"/>
    <x v="5"/>
    <x v="5"/>
    <x v="3"/>
    <x v="7"/>
  </r>
  <r>
    <x v="0"/>
    <x v="75"/>
    <n v="26600107"/>
    <x v="8"/>
    <x v="8"/>
    <m/>
    <n v="-63.16"/>
    <n v="10168"/>
    <s v="SIMENON WERNER"/>
    <x v="41"/>
    <s v="Voorzien van een doorlopend leertraject waarbij scheidsrecht"/>
    <x v="0"/>
    <x v="0"/>
    <x v="1"/>
    <x v="1"/>
    <x v="0"/>
    <x v="0"/>
  </r>
  <r>
    <x v="0"/>
    <x v="75"/>
    <n v="26510043"/>
    <x v="5"/>
    <x v="5"/>
    <s v="KARATECLUB KERKHOVEN VZW VZW        Lmb2526-000576"/>
    <n v="220"/>
    <m/>
    <m/>
    <x v="7"/>
    <s v="Vergunningsbijdrage en lidgelden"/>
    <x v="0"/>
    <x v="0"/>
    <x v="0"/>
    <x v="0"/>
    <x v="3"/>
    <x v="5"/>
  </r>
  <r>
    <x v="3"/>
    <x v="75"/>
    <n v="26810002"/>
    <x v="35"/>
    <x v="35"/>
    <s v="Maaltijdcheques WG-deel bedienden + 202602"/>
    <n v="-462.97"/>
    <m/>
    <m/>
    <x v="44"/>
    <s v="Extralegale kosten"/>
    <x v="0"/>
    <x v="0"/>
    <x v="5"/>
    <x v="5"/>
    <x v="3"/>
    <x v="7"/>
  </r>
  <r>
    <x v="0"/>
    <x v="75"/>
    <n v="26600107"/>
    <x v="9"/>
    <x v="9"/>
    <m/>
    <n v="-35.68"/>
    <n v="10168"/>
    <s v="SIMENON WERNER"/>
    <x v="41"/>
    <s v="Voorzien van een doorlopend leertraject waarbij scheidsrecht"/>
    <x v="0"/>
    <x v="0"/>
    <x v="1"/>
    <x v="1"/>
    <x v="0"/>
    <x v="0"/>
  </r>
  <r>
    <x v="0"/>
    <x v="75"/>
    <n v="26510043"/>
    <x v="5"/>
    <x v="5"/>
    <s v="SHINBO VZW                          LMB2526-000484"/>
    <n v="44"/>
    <m/>
    <m/>
    <x v="7"/>
    <s v="Vergunningsbijdrage en lidgelden"/>
    <x v="0"/>
    <x v="0"/>
    <x v="0"/>
    <x v="0"/>
    <x v="3"/>
    <x v="5"/>
  </r>
  <r>
    <x v="3"/>
    <x v="75"/>
    <n v="26810002"/>
    <x v="34"/>
    <x v="34"/>
    <s v="Provisie vak.geld bed. + 202602"/>
    <n v="3043.6"/>
    <m/>
    <m/>
    <x v="28"/>
    <s v="Intern personeel"/>
    <x v="0"/>
    <x v="0"/>
    <x v="5"/>
    <x v="5"/>
    <x v="3"/>
    <x v="7"/>
  </r>
  <r>
    <x v="0"/>
    <x v="75"/>
    <n v="26510043"/>
    <x v="5"/>
    <x v="5"/>
    <s v="STICHTING DERDENGELDEN BUCKAROO     OXVKSZYVMKTQZGXVT3FUEMJZ"/>
    <n v="44"/>
    <m/>
    <m/>
    <x v="7"/>
    <s v="Vergunningsbijdrage en lidgelden"/>
    <x v="0"/>
    <x v="0"/>
    <x v="0"/>
    <x v="0"/>
    <x v="3"/>
    <x v="5"/>
  </r>
  <r>
    <x v="3"/>
    <x v="75"/>
    <n v="26810002"/>
    <x v="39"/>
    <x v="39"/>
    <s v="WG-bijdragen bedienden + 202602"/>
    <n v="-5491.87"/>
    <m/>
    <m/>
    <x v="28"/>
    <s v="Intern personeel"/>
    <x v="0"/>
    <x v="0"/>
    <x v="5"/>
    <x v="5"/>
    <x v="3"/>
    <x v="7"/>
  </r>
  <r>
    <x v="0"/>
    <x v="75"/>
    <n v="26510043"/>
    <x v="5"/>
    <x v="5"/>
    <s v="STICHTING DERDENGELDEN BUCKAROO     L1K4RZNHANH3Y3LPMDDXVU9J"/>
    <n v="88"/>
    <m/>
    <m/>
    <x v="7"/>
    <s v="Vergunningsbijdrage en lidgelden"/>
    <x v="0"/>
    <x v="0"/>
    <x v="0"/>
    <x v="0"/>
    <x v="3"/>
    <x v="5"/>
  </r>
  <r>
    <x v="3"/>
    <x v="75"/>
    <n v="26810002"/>
    <x v="33"/>
    <x v="33"/>
    <s v="Vrijstelling BV bedienden + 202602"/>
    <n v="42.17"/>
    <m/>
    <m/>
    <x v="28"/>
    <s v="Intern personeel"/>
    <x v="0"/>
    <x v="0"/>
    <x v="5"/>
    <x v="5"/>
    <x v="3"/>
    <x v="7"/>
  </r>
  <r>
    <x v="0"/>
    <x v="75"/>
    <n v="26600111"/>
    <x v="36"/>
    <x v="36"/>
    <m/>
    <n v="-178.41"/>
    <n v="50159"/>
    <s v="Liantis Sociaal Secretariaat Vzw"/>
    <x v="28"/>
    <s v="Intern personeel"/>
    <x v="0"/>
    <x v="0"/>
    <x v="1"/>
    <x v="1"/>
    <x v="3"/>
    <x v="7"/>
  </r>
  <r>
    <x v="0"/>
    <x v="75"/>
    <n v="26600106"/>
    <x v="9"/>
    <x v="9"/>
    <m/>
    <n v="-35.68"/>
    <n v="10126"/>
    <s v="MARGUILLIER JOHAN"/>
    <x v="41"/>
    <s v="Voorzien van een doorlopend leertraject waarbij scheidsrecht"/>
    <x v="0"/>
    <x v="0"/>
    <x v="1"/>
    <x v="1"/>
    <x v="0"/>
    <x v="0"/>
  </r>
  <r>
    <x v="0"/>
    <x v="75"/>
    <n v="26600108"/>
    <x v="9"/>
    <x v="9"/>
    <m/>
    <n v="-44.02"/>
    <n v="10182"/>
    <s v="VAN CALCK MORGANE"/>
    <x v="41"/>
    <s v="Voorzien van een doorlopend leertraject waarbij scheidsrecht"/>
    <x v="0"/>
    <x v="0"/>
    <x v="1"/>
    <x v="1"/>
    <x v="0"/>
    <x v="0"/>
  </r>
  <r>
    <x v="0"/>
    <x v="75"/>
    <n v="26600108"/>
    <x v="8"/>
    <x v="8"/>
    <m/>
    <n v="-70.95"/>
    <n v="10182"/>
    <s v="VAN CALCK MORGANE"/>
    <x v="41"/>
    <s v="Voorzien van een doorlopend leertraject waarbij scheidsrecht"/>
    <x v="0"/>
    <x v="0"/>
    <x v="1"/>
    <x v="1"/>
    <x v="0"/>
    <x v="0"/>
  </r>
  <r>
    <x v="0"/>
    <x v="75"/>
    <n v="26510043"/>
    <x v="5"/>
    <x v="5"/>
    <s v="STICHTING DERDENGELDEN BUCKAROO     TJZLVLZ1A1PKZ2P3MWWXBVB2"/>
    <n v="176"/>
    <m/>
    <m/>
    <x v="7"/>
    <s v="Vergunningsbijdrage en lidgelden"/>
    <x v="0"/>
    <x v="0"/>
    <x v="0"/>
    <x v="0"/>
    <x v="3"/>
    <x v="5"/>
  </r>
  <r>
    <x v="0"/>
    <x v="75"/>
    <n v="26510043"/>
    <x v="5"/>
    <x v="5"/>
    <s v="TASSEIKAN VZW                       4074 TASSEIKAN  REF FACT"/>
    <n v="22"/>
    <m/>
    <m/>
    <x v="7"/>
    <s v="Vergunningsbijdrage en lidgelden"/>
    <x v="0"/>
    <x v="0"/>
    <x v="0"/>
    <x v="0"/>
    <x v="3"/>
    <x v="5"/>
  </r>
  <r>
    <x v="0"/>
    <x v="75"/>
    <n v="26600109"/>
    <x v="9"/>
    <x v="9"/>
    <m/>
    <n v="-220.1"/>
    <n v="10182"/>
    <s v="VAN CALCK MORGANE"/>
    <x v="21"/>
    <s v="Aanleveren van een scheidsrechterteam voor internationale we"/>
    <x v="0"/>
    <x v="0"/>
    <x v="1"/>
    <x v="1"/>
    <x v="0"/>
    <x v="0"/>
  </r>
  <r>
    <x v="0"/>
    <x v="75"/>
    <n v="26510043"/>
    <x v="5"/>
    <x v="5"/>
    <s v="STICHTING DERDENGELDEN BUCKAROO     ME1FAXZHUMPXAG1YRULYDWNQ"/>
    <n v="88"/>
    <m/>
    <m/>
    <x v="7"/>
    <s v="Vergunningsbijdrage en lidgelden"/>
    <x v="0"/>
    <x v="0"/>
    <x v="0"/>
    <x v="0"/>
    <x v="3"/>
    <x v="5"/>
  </r>
  <r>
    <x v="3"/>
    <x v="75"/>
    <n v="26810002"/>
    <x v="37"/>
    <x v="37"/>
    <s v="Vervoerskosten bedienden + 202602"/>
    <n v="-145.15"/>
    <m/>
    <m/>
    <x v="28"/>
    <s v="Intern personeel"/>
    <x v="0"/>
    <x v="0"/>
    <x v="5"/>
    <x v="5"/>
    <x v="3"/>
    <x v="7"/>
  </r>
  <r>
    <x v="0"/>
    <x v="75"/>
    <n v="26600110"/>
    <x v="8"/>
    <x v="8"/>
    <m/>
    <n v="-8.65"/>
    <n v="10205"/>
    <s v="VOORDECKERS DANNY"/>
    <x v="41"/>
    <s v="Voorzien van een doorlopend leertraject waarbij scheidsrecht"/>
    <x v="0"/>
    <x v="0"/>
    <x v="1"/>
    <x v="1"/>
    <x v="0"/>
    <x v="0"/>
  </r>
  <r>
    <x v="0"/>
    <x v="75"/>
    <n v="26510043"/>
    <x v="5"/>
    <x v="5"/>
    <s v="STICHTING DERDENGELDEN BUCKAROO     MUYYRJM4SVH1AWJBAE4XOHBU"/>
    <n v="44"/>
    <m/>
    <m/>
    <x v="7"/>
    <s v="Vergunningsbijdrage en lidgelden"/>
    <x v="0"/>
    <x v="0"/>
    <x v="0"/>
    <x v="0"/>
    <x v="3"/>
    <x v="5"/>
  </r>
  <r>
    <x v="0"/>
    <x v="75"/>
    <n v="26510043"/>
    <x v="5"/>
    <x v="5"/>
    <s v="STICHTING DERDENGELDEN BUCKAROO     NTI3DKPTRTRFY3PYENLVM1BO"/>
    <n v="88"/>
    <m/>
    <m/>
    <x v="7"/>
    <s v="Vergunningsbijdrage en lidgelden"/>
    <x v="0"/>
    <x v="0"/>
    <x v="0"/>
    <x v="0"/>
    <x v="3"/>
    <x v="5"/>
  </r>
  <r>
    <x v="3"/>
    <x v="75"/>
    <n v="26810002"/>
    <x v="38"/>
    <x v="38"/>
    <s v="Kosten eigen aan werkgever bedienden + 202602"/>
    <n v="-27.08"/>
    <m/>
    <m/>
    <x v="28"/>
    <s v="Intern personeel"/>
    <x v="0"/>
    <x v="0"/>
    <x v="5"/>
    <x v="5"/>
    <x v="3"/>
    <x v="7"/>
  </r>
  <r>
    <x v="0"/>
    <x v="75"/>
    <n v="26600110"/>
    <x v="9"/>
    <x v="9"/>
    <m/>
    <n v="-44.02"/>
    <n v="10205"/>
    <s v="VOORDECKERS DANNY"/>
    <x v="41"/>
    <s v="Voorzien van een doorlopend leertraject waarbij scheidsrecht"/>
    <x v="0"/>
    <x v="0"/>
    <x v="1"/>
    <x v="1"/>
    <x v="0"/>
    <x v="0"/>
  </r>
  <r>
    <x v="0"/>
    <x v="75"/>
    <n v="26510043"/>
    <x v="5"/>
    <x v="5"/>
    <s v="SHINBO VZW                          LMB2526-000613"/>
    <n v="132"/>
    <m/>
    <m/>
    <x v="7"/>
    <s v="Vergunningsbijdrage en lidgelden"/>
    <x v="0"/>
    <x v="0"/>
    <x v="0"/>
    <x v="0"/>
    <x v="3"/>
    <x v="5"/>
  </r>
  <r>
    <x v="0"/>
    <x v="75"/>
    <n v="26510043"/>
    <x v="5"/>
    <x v="5"/>
    <s v="STICHTING DERDENGELDEN BUCKAROO     TDL4YLZCD0JUYWNYOURSSWXI"/>
    <n v="198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HOTOKAN-KARATE-DO-BORNEM           LMB2526-000493"/>
    <n v="22"/>
    <m/>
    <m/>
    <x v="7"/>
    <s v="Vergunningsbijdrage en lidgelden"/>
    <x v="0"/>
    <x v="0"/>
    <x v="0"/>
    <x v="0"/>
    <x v="3"/>
    <x v="5"/>
  </r>
  <r>
    <x v="0"/>
    <x v="76"/>
    <n v="26600113"/>
    <x v="41"/>
    <x v="41"/>
    <m/>
    <n v="-50.66"/>
    <n v="50011"/>
    <s v="Sodexo Pass Belgium Sa"/>
    <x v="28"/>
    <s v="Intern personeel"/>
    <x v="0"/>
    <x v="0"/>
    <x v="1"/>
    <x v="1"/>
    <x v="3"/>
    <x v="7"/>
  </r>
  <r>
    <x v="0"/>
    <x v="76"/>
    <n v="26510044"/>
    <x v="5"/>
    <x v="5"/>
    <s v="STICHTING DERDENGELDEN BUCKAROO     DKFFEEG1S3ZUA1N4VFNCYUJP"/>
    <n v="132"/>
    <m/>
    <m/>
    <x v="7"/>
    <s v="Vergunningsbijdrage en lidgelden"/>
    <x v="0"/>
    <x v="0"/>
    <x v="0"/>
    <x v="0"/>
    <x v="3"/>
    <x v="5"/>
  </r>
  <r>
    <x v="0"/>
    <x v="76"/>
    <n v="26510044"/>
    <x v="5"/>
    <x v="5"/>
    <s v="GOJU-KAN ANTWERPEN VZW              LMB2526-000537"/>
    <n v="132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TICHTING DERDENGELDEN BUCKAROO     MKXXNGTNR0CYSEDGEVY2V0HH"/>
    <n v="66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TICHTING DERDENGELDEN BUCKAROO     DU5SUWDAUKXYWMEWOUXMSZHQ"/>
    <n v="198"/>
    <m/>
    <m/>
    <x v="7"/>
    <s v="Vergunningsbijdrage en lidgelden"/>
    <x v="0"/>
    <x v="0"/>
    <x v="0"/>
    <x v="0"/>
    <x v="3"/>
    <x v="5"/>
  </r>
  <r>
    <x v="0"/>
    <x v="76"/>
    <n v="26600114"/>
    <x v="48"/>
    <x v="48"/>
    <m/>
    <n v="-15.8"/>
    <n v="50408"/>
    <s v="NMBS"/>
    <x v="45"/>
    <s v="Vergaderingen of bijscholingen in de opdracht van de DSKO"/>
    <x v="0"/>
    <x v="0"/>
    <x v="1"/>
    <x v="1"/>
    <x v="0"/>
    <x v="6"/>
  </r>
  <r>
    <x v="0"/>
    <x v="76"/>
    <n v="26510044"/>
    <x v="5"/>
    <x v="5"/>
    <s v="SHOTOKAN-KARATE-DO-BORNEM           LMB2526-000622"/>
    <n v="22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TICHTING DERDENGELDEN BUCKAROO     K09WY0RPRTRDWNJEDWW2MGZM"/>
    <n v="176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AI SEI KAN SHOTOKAN KC OU          LMB2526-000580"/>
    <n v="154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TICHTING DERDENGELDEN BUCKAROO     BNPOMW9IOG0YADRHL3BUQ21S"/>
    <n v="44"/>
    <m/>
    <m/>
    <x v="7"/>
    <s v="Vergunningsbijdrage en lidgelden"/>
    <x v="0"/>
    <x v="0"/>
    <x v="0"/>
    <x v="0"/>
    <x v="3"/>
    <x v="5"/>
  </r>
  <r>
    <x v="0"/>
    <x v="76"/>
    <n v="26510044"/>
    <x v="5"/>
    <x v="5"/>
    <s v="STICHTING DERDENGELDEN BUCKAROO     EEJNYW14OEJGVK80L0E5MW9J"/>
    <n v="110"/>
    <m/>
    <m/>
    <x v="7"/>
    <s v="Vergunningsbijdrage en lidgelden"/>
    <x v="0"/>
    <x v="0"/>
    <x v="0"/>
    <x v="0"/>
    <x v="3"/>
    <x v="5"/>
  </r>
  <r>
    <x v="0"/>
    <x v="77"/>
    <n v="26510045"/>
    <x v="5"/>
    <x v="5"/>
    <s v="BKSA HONBU DOJO LIMBURG             lmb2526-000475"/>
    <n v="176"/>
    <m/>
    <m/>
    <x v="7"/>
    <s v="Vergunningsbijdrage en lidgelden"/>
    <x v="0"/>
    <x v="0"/>
    <x v="0"/>
    <x v="0"/>
    <x v="3"/>
    <x v="5"/>
  </r>
  <r>
    <x v="0"/>
    <x v="77"/>
    <n v="26510045"/>
    <x v="5"/>
    <x v="5"/>
    <s v="GOSHINKAI EEKLO VZW                 LMB2526-000546"/>
    <n v="22"/>
    <n v="50242"/>
    <s v="Goshinkai Eeklo"/>
    <x v="7"/>
    <s v="Vergunningsbijdrage en lidgelden"/>
    <x v="0"/>
    <x v="0"/>
    <x v="0"/>
    <x v="0"/>
    <x v="3"/>
    <x v="5"/>
  </r>
  <r>
    <x v="0"/>
    <x v="77"/>
    <n v="26510045"/>
    <x v="5"/>
    <x v="5"/>
    <s v="STICHTING DERDENGELDEN BUCKAROO     DNDJTUZSUJMVTS9CSXPZWK5W"/>
    <n v="44"/>
    <m/>
    <m/>
    <x v="7"/>
    <s v="Vergunningsbijdrage en lidgelden"/>
    <x v="0"/>
    <x v="0"/>
    <x v="0"/>
    <x v="0"/>
    <x v="3"/>
    <x v="5"/>
  </r>
  <r>
    <x v="0"/>
    <x v="77"/>
    <n v="26510045"/>
    <x v="5"/>
    <x v="5"/>
    <s v="STICHTING DERDENGELDEN BUCKAROO     MDFBT1LUQY9CMTNVVWO2NXC5"/>
    <n v="22"/>
    <m/>
    <m/>
    <x v="7"/>
    <s v="Vergunningsbijdrage en lidgelden"/>
    <x v="0"/>
    <x v="0"/>
    <x v="0"/>
    <x v="0"/>
    <x v="3"/>
    <x v="5"/>
  </r>
  <r>
    <x v="0"/>
    <x v="78"/>
    <n v="26510046"/>
    <x v="5"/>
    <x v="5"/>
    <s v="STICHTING DERDENGELDEN BUCKAROO     QMTVBEFHNLL4NU0WBMDWMUHV"/>
    <n v="264"/>
    <m/>
    <m/>
    <x v="7"/>
    <s v="Vergunningsbijdrage en lidgelden"/>
    <x v="0"/>
    <x v="0"/>
    <x v="0"/>
    <x v="0"/>
    <x v="3"/>
    <x v="5"/>
  </r>
  <r>
    <x v="0"/>
    <x v="78"/>
    <n v="26600115"/>
    <x v="48"/>
    <x v="48"/>
    <m/>
    <n v="-13.6"/>
    <n v="50408"/>
    <s v="NMBS"/>
    <x v="46"/>
    <s v="Organiseren van opleidingen over Veilig Sporten"/>
    <x v="0"/>
    <x v="0"/>
    <x v="1"/>
    <x v="1"/>
    <x v="2"/>
    <x v="11"/>
  </r>
  <r>
    <x v="0"/>
    <x v="78"/>
    <n v="26600116"/>
    <x v="17"/>
    <x v="17"/>
    <m/>
    <n v="-230.38"/>
    <n v="50142"/>
    <s v="Com-one Bv"/>
    <x v="18"/>
    <s v="Applicaties ( freshdesk, kontentino, website, telenet, com-o"/>
    <x v="0"/>
    <x v="0"/>
    <x v="1"/>
    <x v="1"/>
    <x v="4"/>
    <x v="7"/>
  </r>
  <r>
    <x v="0"/>
    <x v="78"/>
    <n v="26510046"/>
    <x v="5"/>
    <x v="5"/>
    <s v="STICHTING DERDENGELDEN BUCKAROO     YKTWMXJSSJLLAHEZN2XHBWJK"/>
    <n v="44"/>
    <m/>
    <m/>
    <x v="7"/>
    <s v="Vergunningsbijdrage en lidgelden"/>
    <x v="0"/>
    <x v="0"/>
    <x v="0"/>
    <x v="0"/>
    <x v="3"/>
    <x v="5"/>
  </r>
  <r>
    <x v="0"/>
    <x v="78"/>
    <n v="26510046"/>
    <x v="2"/>
    <x v="2"/>
    <s v="PROVINCIAAL KARATE COMITE           PC ANTWERPEN WKF ONDERST"/>
    <n v="-1441"/>
    <m/>
    <m/>
    <x v="5"/>
    <s v="Financieel, logistiek en administratief ondersteunen van de"/>
    <x v="0"/>
    <x v="0"/>
    <x v="0"/>
    <x v="0"/>
    <x v="2"/>
    <x v="3"/>
  </r>
  <r>
    <x v="0"/>
    <x v="78"/>
    <n v="26510046"/>
    <x v="5"/>
    <x v="5"/>
    <s v="STICHTING DERDENGELDEN BUCKAROO     UEZHQK5OQM5ZCKUZT2ZSDUMW"/>
    <n v="22"/>
    <m/>
    <m/>
    <x v="7"/>
    <s v="Vergunningsbijdrage en lidgelden"/>
    <x v="0"/>
    <x v="0"/>
    <x v="0"/>
    <x v="0"/>
    <x v="3"/>
    <x v="5"/>
  </r>
  <r>
    <x v="0"/>
    <x v="15"/>
    <n v="26600117"/>
    <x v="17"/>
    <x v="17"/>
    <m/>
    <n v="-205.7"/>
    <n v="50142"/>
    <s v="Com-one Bv"/>
    <x v="18"/>
    <s v="Applicaties ( freshdesk, kontentino, website, telenet, com-o"/>
    <x v="0"/>
    <x v="0"/>
    <x v="1"/>
    <x v="1"/>
    <x v="4"/>
    <x v="7"/>
  </r>
  <r>
    <x v="0"/>
    <x v="15"/>
    <n v="26510047"/>
    <x v="23"/>
    <x v="23"/>
    <s v="JUDO VLAANDEREN                     HUUR MAART 2026"/>
    <n v="-873.46"/>
    <n v="50048"/>
    <s v="Judo Vlaanderen Vzw"/>
    <x v="26"/>
    <s v="Kantoorruimte"/>
    <x v="0"/>
    <x v="0"/>
    <x v="0"/>
    <x v="0"/>
    <x v="3"/>
    <x v="7"/>
  </r>
  <r>
    <x v="0"/>
    <x v="15"/>
    <n v="26600118"/>
    <x v="17"/>
    <x v="17"/>
    <s v="BTW VERLEGD | Niet-aftr. btw: 100%"/>
    <n v="-3.99"/>
    <n v="50446"/>
    <s v="Openai Ireland Limited"/>
    <x v="18"/>
    <s v="Applicaties ( freshdesk, kontentino, website, telenet, com-o"/>
    <x v="0"/>
    <x v="0"/>
    <x v="1"/>
    <x v="1"/>
    <x v="4"/>
    <x v="7"/>
  </r>
  <r>
    <x v="0"/>
    <x v="15"/>
    <n v="26510047"/>
    <x v="5"/>
    <x v="5"/>
    <s v="FV KONINKLIJKE AKIYAMA KAR          LMB-2526-000524"/>
    <n v="154"/>
    <m/>
    <m/>
    <x v="7"/>
    <s v="Vergunningsbijdrage en lidgelden"/>
    <x v="0"/>
    <x v="0"/>
    <x v="0"/>
    <x v="0"/>
    <x v="3"/>
    <x v="5"/>
  </r>
  <r>
    <x v="0"/>
    <x v="15"/>
    <n v="26600118"/>
    <x v="17"/>
    <x v="17"/>
    <s v="BTW VERLEGD"/>
    <n v="-19.010000000000002"/>
    <n v="50446"/>
    <s v="Openai Ireland Limited"/>
    <x v="18"/>
    <s v="Applicaties ( freshdesk, kontentino, website, telenet, com-o"/>
    <x v="0"/>
    <x v="0"/>
    <x v="1"/>
    <x v="1"/>
    <x v="4"/>
    <x v="7"/>
  </r>
  <r>
    <x v="0"/>
    <x v="15"/>
    <n v="26510047"/>
    <x v="5"/>
    <x v="5"/>
    <s v="STICHTING DERDENGELDEN BUCKAROO     ZWI2ZLQ1VE9TB2JFWFLLNDRZ"/>
    <n v="22"/>
    <m/>
    <m/>
    <x v="7"/>
    <s v="Vergunningsbijdrage en lidgelden"/>
    <x v="0"/>
    <x v="0"/>
    <x v="0"/>
    <x v="0"/>
    <x v="3"/>
    <x v="5"/>
  </r>
  <r>
    <x v="0"/>
    <x v="15"/>
    <n v="26600119"/>
    <x v="26"/>
    <x v="26"/>
    <m/>
    <n v="-219.25"/>
    <n v="50091"/>
    <s v="Dkv Belgium Nv"/>
    <x v="28"/>
    <s v="Intern personeel"/>
    <x v="0"/>
    <x v="0"/>
    <x v="1"/>
    <x v="1"/>
    <x v="3"/>
    <x v="7"/>
  </r>
  <r>
    <x v="0"/>
    <x v="15"/>
    <n v="26510047"/>
    <x v="5"/>
    <x v="5"/>
    <s v="ALLEGAERT KATRIEN                   LMB2526-000532"/>
    <n v="22"/>
    <m/>
    <m/>
    <x v="7"/>
    <s v="Vergunningsbijdrage en lidgelden"/>
    <x v="0"/>
    <x v="0"/>
    <x v="0"/>
    <x v="0"/>
    <x v="3"/>
    <x v="5"/>
  </r>
  <r>
    <x v="0"/>
    <x v="7"/>
    <n v="26510048"/>
    <x v="5"/>
    <x v="5"/>
    <s v="STICHTING DERDENGELDEN BUCKAROO     YSTUUJB2WKDYWK9DZKVHVI9K"/>
    <n v="22"/>
    <m/>
    <m/>
    <x v="7"/>
    <s v="Vergunningsbijdrage en lidgelden"/>
    <x v="0"/>
    <x v="0"/>
    <x v="0"/>
    <x v="0"/>
    <x v="3"/>
    <x v="5"/>
  </r>
  <r>
    <x v="0"/>
    <x v="7"/>
    <n v="26510048"/>
    <x v="5"/>
    <x v="5"/>
    <s v="STICHTING DERDENGELDEN BUCKAROO     EFDPYVAVM1JTY3R2RDMWVKVL"/>
    <n v="132"/>
    <m/>
    <m/>
    <x v="7"/>
    <s v="Vergunningsbijdrage en lidgelden"/>
    <x v="0"/>
    <x v="0"/>
    <x v="0"/>
    <x v="0"/>
    <x v="3"/>
    <x v="5"/>
  </r>
  <r>
    <x v="0"/>
    <x v="7"/>
    <n v="26510048"/>
    <x v="5"/>
    <x v="5"/>
    <s v="STICHTING DERDENGELDEN BUCKAROO     VVNTAKJTC3D1NW9CTVO2MHFF"/>
    <n v="66"/>
    <m/>
    <m/>
    <x v="7"/>
    <s v="Vergunningsbijdrage en lidgelden"/>
    <x v="0"/>
    <x v="0"/>
    <x v="0"/>
    <x v="0"/>
    <x v="3"/>
    <x v="5"/>
  </r>
  <r>
    <x v="2"/>
    <x v="21"/>
    <n v="26870093"/>
    <x v="0"/>
    <x v="0"/>
    <s v=" Inschrijving SA TBILISI 2026 (01-01-2026 - 01-01-2026)"/>
    <n v="125"/>
    <n v="50432"/>
    <s v="JESS ROSIELLO"/>
    <x v="17"/>
    <s v="Deelname aan Internationale wedstrijden WKF"/>
    <x v="0"/>
    <x v="0"/>
    <x v="4"/>
    <x v="4"/>
    <x v="0"/>
    <x v="0"/>
  </r>
  <r>
    <x v="0"/>
    <x v="79"/>
    <n v="26600121"/>
    <x v="6"/>
    <x v="6"/>
    <m/>
    <n v="-45"/>
    <n v="10203"/>
    <s v="Vlaamse Sportfederatie"/>
    <x v="4"/>
    <s v="(pro)Actief promoten van alle activiteiten op de website én"/>
    <x v="0"/>
    <x v="0"/>
    <x v="1"/>
    <x v="1"/>
    <x v="1"/>
    <x v="1"/>
  </r>
  <r>
    <x v="0"/>
    <x v="79"/>
    <n v="26510049"/>
    <x v="5"/>
    <x v="5"/>
    <s v="STICHTING DERDENGELDEN BUCKAROO     TGXGTNP3SLAYRVEZME5YVVBJ"/>
    <n v="160"/>
    <m/>
    <m/>
    <x v="7"/>
    <s v="Vergunningsbijdrage en lidgelden"/>
    <x v="0"/>
    <x v="0"/>
    <x v="0"/>
    <x v="0"/>
    <x v="3"/>
    <x v="5"/>
  </r>
  <r>
    <x v="0"/>
    <x v="79"/>
    <n v="26510049"/>
    <x v="5"/>
    <x v="5"/>
    <s v="KARATECLUB COBRA FV                 LMB2526-000429"/>
    <n v="110"/>
    <m/>
    <m/>
    <x v="7"/>
    <s v="Vergunningsbijdrage en lidgelden"/>
    <x v="0"/>
    <x v="0"/>
    <x v="0"/>
    <x v="0"/>
    <x v="3"/>
    <x v="5"/>
  </r>
  <r>
    <x v="0"/>
    <x v="79"/>
    <n v="26600120"/>
    <x v="13"/>
    <x v="13"/>
    <m/>
    <n v="-60"/>
    <n v="50303"/>
    <s v="Kevin Verdyck"/>
    <x v="15"/>
    <s v="Organiseren van elitetrainingen WKF"/>
    <x v="0"/>
    <x v="0"/>
    <x v="1"/>
    <x v="1"/>
    <x v="0"/>
    <x v="0"/>
  </r>
  <r>
    <x v="0"/>
    <x v="79"/>
    <n v="26600120"/>
    <x v="8"/>
    <x v="8"/>
    <m/>
    <n v="-83.06"/>
    <n v="50303"/>
    <s v="Kevin Verdyck"/>
    <x v="15"/>
    <s v="Organiseren van elitetrainingen WKF"/>
    <x v="0"/>
    <x v="0"/>
    <x v="1"/>
    <x v="1"/>
    <x v="0"/>
    <x v="0"/>
  </r>
  <r>
    <x v="2"/>
    <x v="21"/>
    <n v="26870091"/>
    <x v="0"/>
    <x v="0"/>
    <s v=" Inschrijving SA TBILISI 2026 (01-01-2026 - 01-01-2026)"/>
    <n v="125"/>
    <n v="50439"/>
    <s v="Amel Bougrine"/>
    <x v="17"/>
    <s v="Deelname aan Internationale wedstrijden WKF"/>
    <x v="0"/>
    <x v="0"/>
    <x v="4"/>
    <x v="4"/>
    <x v="0"/>
    <x v="0"/>
  </r>
  <r>
    <x v="2"/>
    <x v="21"/>
    <n v="26870092"/>
    <x v="0"/>
    <x v="0"/>
    <s v=" Inschrijving SA TBILISI 2026 (01-01-2026 - 01-01-2026)"/>
    <n v="125"/>
    <n v="50398"/>
    <s v="MICHAEL DASOUL"/>
    <x v="17"/>
    <s v="Deelname aan Internationale wedstrijden WKF"/>
    <x v="0"/>
    <x v="0"/>
    <x v="4"/>
    <x v="4"/>
    <x v="0"/>
    <x v="0"/>
  </r>
  <r>
    <x v="0"/>
    <x v="80"/>
    <n v="26510051"/>
    <x v="5"/>
    <x v="5"/>
    <s v="DHR. VICTOR ALFRED                  LMB2526-000525"/>
    <n v="154"/>
    <m/>
    <m/>
    <x v="7"/>
    <s v="Vergunningsbijdrage en lidgelden"/>
    <x v="0"/>
    <x v="0"/>
    <x v="0"/>
    <x v="0"/>
    <x v="3"/>
    <x v="5"/>
  </r>
  <r>
    <x v="0"/>
    <x v="80"/>
    <n v="26600125"/>
    <x v="13"/>
    <x v="13"/>
    <m/>
    <n v="-132.06"/>
    <n v="50291"/>
    <s v="Emmanuel Vercruysse"/>
    <x v="2"/>
    <s v="Inzetten op de beleving en de waarden die Karate te bieden h"/>
    <x v="0"/>
    <x v="0"/>
    <x v="1"/>
    <x v="1"/>
    <x v="1"/>
    <x v="1"/>
  </r>
  <r>
    <x v="0"/>
    <x v="80"/>
    <n v="26600124"/>
    <x v="29"/>
    <x v="29"/>
    <m/>
    <n v="-450"/>
    <n v="50448"/>
    <s v="Sportieq vzw"/>
    <x v="38"/>
    <s v="Betaalde lidgelden"/>
    <x v="0"/>
    <x v="0"/>
    <x v="1"/>
    <x v="1"/>
    <x v="3"/>
    <x v="7"/>
  </r>
  <r>
    <x v="0"/>
    <x v="80"/>
    <n v="26600123"/>
    <x v="11"/>
    <x v="11"/>
    <m/>
    <n v="-5.45"/>
    <n v="50269"/>
    <s v="Famica Bvba"/>
    <x v="12"/>
    <s v="Bureelmateriaal, technologisch materiaal en overige"/>
    <x v="0"/>
    <x v="0"/>
    <x v="1"/>
    <x v="1"/>
    <x v="3"/>
    <x v="7"/>
  </r>
  <r>
    <x v="0"/>
    <x v="80"/>
    <n v="26600139"/>
    <x v="13"/>
    <x v="13"/>
    <m/>
    <n v="-80"/>
    <n v="50058"/>
    <s v="Taeldeman Janie"/>
    <x v="47"/>
    <s v="Organiseren van werkvergaderingen voor docenten in functie v"/>
    <x v="0"/>
    <x v="0"/>
    <x v="1"/>
    <x v="1"/>
    <x v="0"/>
    <x v="6"/>
  </r>
  <r>
    <x v="0"/>
    <x v="80"/>
    <n v="26600136"/>
    <x v="11"/>
    <x v="11"/>
    <m/>
    <n v="-17.53"/>
    <n v="50356"/>
    <s v="Okay Erpe-Mere"/>
    <x v="26"/>
    <s v="Kantoorruimte"/>
    <x v="0"/>
    <x v="0"/>
    <x v="1"/>
    <x v="1"/>
    <x v="3"/>
    <x v="7"/>
  </r>
  <r>
    <x v="2"/>
    <x v="21"/>
    <n v="26870094"/>
    <x v="0"/>
    <x v="0"/>
    <s v=" Inschrijving SA TBILISI 2026 (01-01-2026 - 01-01-2026)"/>
    <n v="125"/>
    <n v="50433"/>
    <s v="TESS VERVOORT"/>
    <x v="17"/>
    <s v="Deelname aan Internationale wedstrijden WKF"/>
    <x v="0"/>
    <x v="0"/>
    <x v="4"/>
    <x v="4"/>
    <x v="0"/>
    <x v="0"/>
  </r>
  <r>
    <x v="0"/>
    <x v="80"/>
    <n v="26600136"/>
    <x v="30"/>
    <x v="30"/>
    <m/>
    <n v="-7.94"/>
    <n v="50356"/>
    <s v="Okay Erpe-Mere"/>
    <x v="30"/>
    <s v="Ter beschikking stellen &amp; onderhouden van wedstrijdmateriaal"/>
    <x v="0"/>
    <x v="0"/>
    <x v="1"/>
    <x v="1"/>
    <x v="1"/>
    <x v="10"/>
  </r>
  <r>
    <x v="0"/>
    <x v="80"/>
    <n v="26510051"/>
    <x v="5"/>
    <x v="5"/>
    <s v="DHR. VICTOR ALFRED                  LMB2526-000525"/>
    <n v="20"/>
    <m/>
    <m/>
    <x v="7"/>
    <s v="Vergunningsbijdrage en lidgelden"/>
    <x v="0"/>
    <x v="0"/>
    <x v="0"/>
    <x v="0"/>
    <x v="3"/>
    <x v="5"/>
  </r>
  <r>
    <x v="0"/>
    <x v="80"/>
    <n v="26600139"/>
    <x v="8"/>
    <x v="8"/>
    <m/>
    <n v="-18.170000000000002"/>
    <n v="50058"/>
    <s v="Taeldeman Janie"/>
    <x v="47"/>
    <s v="Organiseren van werkvergaderingen voor docenten in functie v"/>
    <x v="0"/>
    <x v="0"/>
    <x v="1"/>
    <x v="1"/>
    <x v="0"/>
    <x v="6"/>
  </r>
  <r>
    <x v="0"/>
    <x v="81"/>
    <n v="26600126"/>
    <x v="17"/>
    <x v="17"/>
    <m/>
    <n v="-9.85"/>
    <n v="10025"/>
    <s v="BPOST"/>
    <x v="12"/>
    <s v="Bureelmateriaal, technologisch materiaal en overige"/>
    <x v="0"/>
    <x v="0"/>
    <x v="1"/>
    <x v="1"/>
    <x v="3"/>
    <x v="7"/>
  </r>
  <r>
    <x v="0"/>
    <x v="81"/>
    <n v="26600127"/>
    <x v="1"/>
    <x v="1"/>
    <s v="BTW VERLEGD"/>
    <n v="-465"/>
    <n v="50207"/>
    <s v="Easie International B.v."/>
    <x v="2"/>
    <s v="Inzetten op de beleving en de waarden die Karate te bieden h"/>
    <x v="0"/>
    <x v="0"/>
    <x v="1"/>
    <x v="1"/>
    <x v="1"/>
    <x v="1"/>
  </r>
  <r>
    <x v="0"/>
    <x v="81"/>
    <n v="26600127"/>
    <x v="1"/>
    <x v="1"/>
    <s v="BTW VERLEGD | Niet-aftr. btw: 100%"/>
    <n v="-97.65"/>
    <n v="50207"/>
    <s v="Easie International B.v."/>
    <x v="2"/>
    <s v="Inzetten op de beleving en de waarden die Karate te bieden h"/>
    <x v="0"/>
    <x v="0"/>
    <x v="1"/>
    <x v="1"/>
    <x v="1"/>
    <x v="1"/>
  </r>
  <r>
    <x v="0"/>
    <x v="82"/>
    <n v="26600128"/>
    <x v="11"/>
    <x v="11"/>
    <m/>
    <n v="-15.95"/>
    <n v="50269"/>
    <s v="Famica Bvba"/>
    <x v="12"/>
    <s v="Bureelmateriaal, technologisch materiaal en overige"/>
    <x v="0"/>
    <x v="0"/>
    <x v="1"/>
    <x v="1"/>
    <x v="3"/>
    <x v="7"/>
  </r>
  <r>
    <x v="0"/>
    <x v="82"/>
    <n v="26510053"/>
    <x v="5"/>
    <x v="5"/>
    <s v="STICHTING DERDENGELDEN BUCKAROO     QMVTUM5WV1M4VZBPBNBBTVIX"/>
    <n v="22"/>
    <m/>
    <m/>
    <x v="7"/>
    <s v="Vergunningsbijdrage en lidgelden"/>
    <x v="0"/>
    <x v="0"/>
    <x v="0"/>
    <x v="0"/>
    <x v="3"/>
    <x v="5"/>
  </r>
  <r>
    <x v="0"/>
    <x v="82"/>
    <n v="26600129"/>
    <x v="14"/>
    <x v="14"/>
    <m/>
    <n v="-84"/>
    <n v="10171"/>
    <s v="Stad Antwerpen"/>
    <x v="15"/>
    <s v="Organiseren van elitetrainingen WKF"/>
    <x v="0"/>
    <x v="0"/>
    <x v="1"/>
    <x v="1"/>
    <x v="0"/>
    <x v="0"/>
  </r>
  <r>
    <x v="0"/>
    <x v="13"/>
    <n v="26600131"/>
    <x v="8"/>
    <x v="8"/>
    <m/>
    <n v="-119.4"/>
    <n v="10168"/>
    <s v="SIMENON WERNER"/>
    <x v="39"/>
    <s v="Wedstrijdbegeleiding: verlagen van de kosten voor het organi"/>
    <x v="0"/>
    <x v="0"/>
    <x v="1"/>
    <x v="1"/>
    <x v="0"/>
    <x v="10"/>
  </r>
  <r>
    <x v="0"/>
    <x v="13"/>
    <n v="26600132"/>
    <x v="9"/>
    <x v="9"/>
    <m/>
    <n v="-44.02"/>
    <n v="10205"/>
    <s v="VOORDECKERS DANNY"/>
    <x v="39"/>
    <s v="Wedstrijdbegeleiding: verlagen van de kosten voor het organi"/>
    <x v="0"/>
    <x v="0"/>
    <x v="1"/>
    <x v="1"/>
    <x v="0"/>
    <x v="10"/>
  </r>
  <r>
    <x v="0"/>
    <x v="13"/>
    <n v="26600130"/>
    <x v="8"/>
    <x v="8"/>
    <m/>
    <n v="-89.98"/>
    <n v="10126"/>
    <s v="MARGUILLIER JOHAN"/>
    <x v="39"/>
    <s v="Wedstrijdbegeleiding: verlagen van de kosten voor het organi"/>
    <x v="0"/>
    <x v="0"/>
    <x v="1"/>
    <x v="1"/>
    <x v="0"/>
    <x v="10"/>
  </r>
  <r>
    <x v="0"/>
    <x v="13"/>
    <n v="26600133"/>
    <x v="8"/>
    <x v="8"/>
    <m/>
    <n v="-13.84"/>
    <n v="10182"/>
    <s v="VAN CALCK MORGANE"/>
    <x v="39"/>
    <s v="Wedstrijdbegeleiding: verlagen van de kosten voor het organi"/>
    <x v="0"/>
    <x v="0"/>
    <x v="1"/>
    <x v="1"/>
    <x v="0"/>
    <x v="10"/>
  </r>
  <r>
    <x v="0"/>
    <x v="13"/>
    <n v="26600133"/>
    <x v="9"/>
    <x v="9"/>
    <m/>
    <n v="-44.02"/>
    <n v="10182"/>
    <s v="VAN CALCK MORGANE"/>
    <x v="39"/>
    <s v="Wedstrijdbegeleiding: verlagen van de kosten voor het organi"/>
    <x v="0"/>
    <x v="0"/>
    <x v="1"/>
    <x v="1"/>
    <x v="0"/>
    <x v="10"/>
  </r>
  <r>
    <x v="0"/>
    <x v="13"/>
    <n v="26600130"/>
    <x v="9"/>
    <x v="9"/>
    <m/>
    <n v="-35.68"/>
    <n v="10126"/>
    <s v="MARGUILLIER JOHAN"/>
    <x v="39"/>
    <s v="Wedstrijdbegeleiding: verlagen van de kosten voor het organi"/>
    <x v="0"/>
    <x v="0"/>
    <x v="1"/>
    <x v="1"/>
    <x v="0"/>
    <x v="10"/>
  </r>
  <r>
    <x v="0"/>
    <x v="13"/>
    <n v="26600131"/>
    <x v="9"/>
    <x v="9"/>
    <m/>
    <n v="-35.68"/>
    <n v="10168"/>
    <s v="SIMENON WERNER"/>
    <x v="39"/>
    <s v="Wedstrijdbegeleiding: verlagen van de kosten voor het organi"/>
    <x v="0"/>
    <x v="0"/>
    <x v="1"/>
    <x v="1"/>
    <x v="0"/>
    <x v="10"/>
  </r>
  <r>
    <x v="0"/>
    <x v="13"/>
    <n v="26600132"/>
    <x v="8"/>
    <x v="8"/>
    <m/>
    <n v="-90.85"/>
    <n v="10205"/>
    <s v="VOORDECKERS DANNY"/>
    <x v="39"/>
    <s v="Wedstrijdbegeleiding: verlagen van de kosten voor het organi"/>
    <x v="0"/>
    <x v="0"/>
    <x v="1"/>
    <x v="1"/>
    <x v="0"/>
    <x v="10"/>
  </r>
  <r>
    <x v="0"/>
    <x v="16"/>
    <n v="26510055"/>
    <x v="5"/>
    <x v="5"/>
    <s v="KC GOJU GEEL                        LMB2526-000570"/>
    <n v="66"/>
    <n v="50239"/>
    <s v="Karateclub Goju Geel"/>
    <x v="7"/>
    <s v="Vergunningsbijdrage en lidgelden"/>
    <x v="0"/>
    <x v="0"/>
    <x v="0"/>
    <x v="0"/>
    <x v="3"/>
    <x v="5"/>
  </r>
  <r>
    <x v="0"/>
    <x v="1"/>
    <n v="26510056"/>
    <x v="5"/>
    <x v="5"/>
    <s v="SHOTOKAN ROESELARE                  CREDIT NOTA LMB2526-0006"/>
    <n v="-22"/>
    <m/>
    <m/>
    <x v="7"/>
    <s v="Vergunningsbijdrage en lidgelden"/>
    <x v="0"/>
    <x v="0"/>
    <x v="0"/>
    <x v="0"/>
    <x v="3"/>
    <x v="5"/>
  </r>
  <r>
    <x v="0"/>
    <x v="8"/>
    <n v="26510057"/>
    <x v="5"/>
    <x v="5"/>
    <s v="JEUGDWERKING KARATESCHOOL           LMB2526-000590"/>
    <n v="44"/>
    <n v="50427"/>
    <s v="Behzed Aouf"/>
    <x v="7"/>
    <s v="Vergunningsbijdrage en lidgelden"/>
    <x v="0"/>
    <x v="0"/>
    <x v="0"/>
    <x v="0"/>
    <x v="3"/>
    <x v="5"/>
  </r>
  <r>
    <x v="0"/>
    <x v="8"/>
    <n v="26600141"/>
    <x v="15"/>
    <x v="15"/>
    <s v="Q2/2026"/>
    <n v="-8220"/>
    <n v="10079"/>
    <s v="ETHIAS"/>
    <x v="16"/>
    <s v="Decretale verzekering"/>
    <x v="0"/>
    <x v="0"/>
    <x v="1"/>
    <x v="1"/>
    <x v="3"/>
    <x v="7"/>
  </r>
  <r>
    <x v="0"/>
    <x v="8"/>
    <n v="26510057"/>
    <x v="5"/>
    <x v="5"/>
    <s v="KARATECLUB GOJU-RYU                 LMB2526-000644"/>
    <n v="44"/>
    <m/>
    <m/>
    <x v="7"/>
    <s v="Vergunningsbijdrage en lidgelden"/>
    <x v="0"/>
    <x v="0"/>
    <x v="0"/>
    <x v="0"/>
    <x v="3"/>
    <x v="5"/>
  </r>
  <r>
    <x v="0"/>
    <x v="9"/>
    <n v="26510058"/>
    <x v="5"/>
    <x v="5"/>
    <s v="STICHTING DERDENGELDEN BUCKAROO     ZE12M1VTCE9QT0HVAKCZSHJY"/>
    <n v="66"/>
    <m/>
    <m/>
    <x v="7"/>
    <s v="Vergunningsbijdrage en lidgelden"/>
    <x v="0"/>
    <x v="0"/>
    <x v="0"/>
    <x v="0"/>
    <x v="3"/>
    <x v="5"/>
  </r>
  <r>
    <x v="0"/>
    <x v="9"/>
    <n v="26510058"/>
    <x v="5"/>
    <x v="5"/>
    <s v="Dhr. Sami Bentaya                   LMB2526-000646"/>
    <n v="88"/>
    <m/>
    <m/>
    <x v="7"/>
    <s v="Vergunningsbijdrage en lidgelden"/>
    <x v="0"/>
    <x v="0"/>
    <x v="0"/>
    <x v="0"/>
    <x v="3"/>
    <x v="5"/>
  </r>
  <r>
    <x v="2"/>
    <x v="31"/>
    <n v="26700001"/>
    <x v="0"/>
    <x v="0"/>
    <s v="Inschrijving Roel Fujairah 2026"/>
    <n v="90"/>
    <n v="50438"/>
    <s v="ROEL VANDERHEYDEN"/>
    <x v="17"/>
    <s v="Deelname aan Internationale wedstrijden WKF"/>
    <x v="0"/>
    <x v="0"/>
    <x v="7"/>
    <x v="7"/>
    <x v="0"/>
    <x v="0"/>
  </r>
  <r>
    <x v="0"/>
    <x v="10"/>
    <n v="26510059"/>
    <x v="5"/>
    <x v="5"/>
    <s v="STICHTING DERDENGELDEN BUCKAROO     EHRLWUJXEGQVZNHISTV2AU1T"/>
    <n v="66"/>
    <m/>
    <m/>
    <x v="7"/>
    <s v="Vergunningsbijdrage en lidgelden"/>
    <x v="0"/>
    <x v="0"/>
    <x v="0"/>
    <x v="0"/>
    <x v="3"/>
    <x v="5"/>
  </r>
  <r>
    <x v="1"/>
    <x v="83"/>
    <n v="26700003"/>
    <x v="49"/>
    <x v="49"/>
    <m/>
    <n v="90"/>
    <n v="50479"/>
    <s v="Sami Bentaya"/>
    <x v="17"/>
    <s v="Deelname aan Internationale wedstrijden WKF"/>
    <x v="0"/>
    <x v="0"/>
    <x v="7"/>
    <x v="7"/>
    <x v="0"/>
    <x v="0"/>
  </r>
  <r>
    <x v="0"/>
    <x v="10"/>
    <n v="26510059"/>
    <x v="5"/>
    <x v="5"/>
    <s v="STICHTING DERDENGELDEN BUCKAROO     NLF5QMDLTU9LAJA0ZDDNBTMY"/>
    <n v="44"/>
    <m/>
    <m/>
    <x v="7"/>
    <s v="Vergunningsbijdrage en lidgelden"/>
    <x v="0"/>
    <x v="0"/>
    <x v="0"/>
    <x v="0"/>
    <x v="3"/>
    <x v="5"/>
  </r>
  <r>
    <x v="0"/>
    <x v="4"/>
    <n v="26510060"/>
    <x v="5"/>
    <x v="5"/>
    <s v="GOJU-RYU TESSENDERLO VZW            LMB2526-000539"/>
    <n v="22"/>
    <m/>
    <m/>
    <x v="7"/>
    <s v="Vergunningsbijdrage en lidgelden"/>
    <x v="0"/>
    <x v="0"/>
    <x v="0"/>
    <x v="0"/>
    <x v="3"/>
    <x v="5"/>
  </r>
  <r>
    <x v="0"/>
    <x v="4"/>
    <n v="26510060"/>
    <x v="5"/>
    <x v="5"/>
    <s v="STICHTING DERDENGELDEN BUCKAROO     TKU1BEL6BZFRUFGWENB3K2TF"/>
    <n v="22"/>
    <m/>
    <m/>
    <x v="7"/>
    <s v="Vergunningsbijdrage en lidgelden"/>
    <x v="0"/>
    <x v="0"/>
    <x v="0"/>
    <x v="0"/>
    <x v="3"/>
    <x v="5"/>
  </r>
  <r>
    <x v="0"/>
    <x v="4"/>
    <n v="26600142"/>
    <x v="50"/>
    <x v="50"/>
    <m/>
    <n v="-562.55999999999995"/>
    <n v="10084"/>
    <s v="FEDERALE OVERHEIDSDIENST FINANCIEN"/>
    <x v="40"/>
    <s v="Kosten boekhouding"/>
    <x v="0"/>
    <x v="0"/>
    <x v="1"/>
    <x v="1"/>
    <x v="3"/>
    <x v="7"/>
  </r>
  <r>
    <x v="0"/>
    <x v="3"/>
    <n v="26510061"/>
    <x v="5"/>
    <x v="5"/>
    <s v="STICHTING DERDENGELDEN BUCKAROO     OGRIVG1HMVOVSFNRVLRVAGDP"/>
    <n v="66"/>
    <m/>
    <m/>
    <x v="7"/>
    <s v="Vergunningsbijdrage en lidgelden"/>
    <x v="0"/>
    <x v="0"/>
    <x v="0"/>
    <x v="0"/>
    <x v="3"/>
    <x v="5"/>
  </r>
  <r>
    <x v="0"/>
    <x v="3"/>
    <n v="26600143"/>
    <x v="11"/>
    <x v="11"/>
    <m/>
    <n v="-85.14"/>
    <n v="50450"/>
    <s v="Okay Ternat"/>
    <x v="48"/>
    <s v="Algemene Vergadering"/>
    <x v="0"/>
    <x v="0"/>
    <x v="1"/>
    <x v="1"/>
    <x v="3"/>
    <x v="7"/>
  </r>
  <r>
    <x v="0"/>
    <x v="3"/>
    <n v="26510061"/>
    <x v="5"/>
    <x v="5"/>
    <s v="STICHTING DERDENGELDEN BUCKAROO     T0NRUFPTWLZMTKVADWNAY1C4"/>
    <n v="20"/>
    <m/>
    <m/>
    <x v="7"/>
    <s v="Vergunningsbijdrage en lidgelden"/>
    <x v="0"/>
    <x v="0"/>
    <x v="0"/>
    <x v="0"/>
    <x v="3"/>
    <x v="5"/>
  </r>
  <r>
    <x v="0"/>
    <x v="3"/>
    <n v="26510061"/>
    <x v="5"/>
    <x v="5"/>
    <s v="SEIWAKAI KARATE ACADEMY FV          LMB2526-000611"/>
    <n v="88"/>
    <m/>
    <m/>
    <x v="7"/>
    <s v="Vergunningsbijdrage en lidgelden"/>
    <x v="0"/>
    <x v="0"/>
    <x v="0"/>
    <x v="0"/>
    <x v="3"/>
    <x v="5"/>
  </r>
  <r>
    <x v="0"/>
    <x v="3"/>
    <n v="26600144"/>
    <x v="6"/>
    <x v="6"/>
    <m/>
    <n v="-105"/>
    <n v="10170"/>
    <s v="SPORT VLAANDEREN"/>
    <x v="8"/>
    <s v="Toekennen van een financiële incentive bij het behalen van e"/>
    <x v="0"/>
    <x v="0"/>
    <x v="1"/>
    <x v="1"/>
    <x v="0"/>
    <x v="6"/>
  </r>
  <r>
    <x v="0"/>
    <x v="5"/>
    <n v="26510062"/>
    <x v="5"/>
    <x v="5"/>
    <s v="STICHTING DERDENGELDEN BUCKAROO     NUHWSXMXCCTNT3POM0JQUETS"/>
    <n v="22"/>
    <m/>
    <m/>
    <x v="7"/>
    <s v="Vergunningsbijdrage en lidgelden"/>
    <x v="0"/>
    <x v="0"/>
    <x v="0"/>
    <x v="0"/>
    <x v="3"/>
    <x v="5"/>
  </r>
  <r>
    <x v="0"/>
    <x v="5"/>
    <n v="26600146"/>
    <x v="32"/>
    <x v="32"/>
    <s v="Niet-aftr. btw: 100%"/>
    <n v="-18.690000000000001"/>
    <n v="50139"/>
    <s v="Kontentino S. R. O."/>
    <x v="18"/>
    <s v="Applicaties ( freshdesk, kontentino, website, telenet, com-o"/>
    <x v="0"/>
    <x v="0"/>
    <x v="1"/>
    <x v="1"/>
    <x v="4"/>
    <x v="7"/>
  </r>
  <r>
    <x v="0"/>
    <x v="5"/>
    <n v="26600146"/>
    <x v="32"/>
    <x v="32"/>
    <m/>
    <n v="-89"/>
    <n v="50139"/>
    <s v="Kontentino S. R. O."/>
    <x v="18"/>
    <s v="Applicaties ( freshdesk, kontentino, website, telenet, com-o"/>
    <x v="0"/>
    <x v="0"/>
    <x v="1"/>
    <x v="1"/>
    <x v="4"/>
    <x v="7"/>
  </r>
  <r>
    <x v="1"/>
    <x v="6"/>
    <n v="26700002"/>
    <x v="49"/>
    <x v="49"/>
    <m/>
    <n v="49"/>
    <n v="50478"/>
    <s v="Vic Pauwels"/>
    <x v="17"/>
    <s v="Deelname aan Internationale wedstrijden WKF"/>
    <x v="0"/>
    <x v="0"/>
    <x v="7"/>
    <x v="7"/>
    <x v="0"/>
    <x v="0"/>
  </r>
  <r>
    <x v="0"/>
    <x v="5"/>
    <n v="26510062"/>
    <x v="5"/>
    <x v="5"/>
    <s v="STICHTING DERDENGELDEN BUCKAROO     ULBOSTVNEHRTUFZMB3PZUUXT"/>
    <n v="198"/>
    <m/>
    <m/>
    <x v="7"/>
    <s v="Vergunningsbijdrage en lidgelden"/>
    <x v="0"/>
    <x v="0"/>
    <x v="0"/>
    <x v="0"/>
    <x v="3"/>
    <x v="5"/>
  </r>
  <r>
    <x v="0"/>
    <x v="5"/>
    <n v="26510062"/>
    <x v="5"/>
    <x v="5"/>
    <s v="STICHTING DERDENGELDEN BUCKAROO     BZDJOVPQL2NBKZZVDWPXAUW1"/>
    <n v="132"/>
    <m/>
    <m/>
    <x v="7"/>
    <s v="Vergunningsbijdrage en lidgelden"/>
    <x v="0"/>
    <x v="0"/>
    <x v="0"/>
    <x v="0"/>
    <x v="3"/>
    <x v="5"/>
  </r>
  <r>
    <x v="0"/>
    <x v="5"/>
    <n v="26510062"/>
    <x v="5"/>
    <x v="5"/>
    <s v="KOENSO                              LMB2526-000594"/>
    <n v="88"/>
    <n v="50217"/>
    <s v="Koenso Leuven"/>
    <x v="7"/>
    <s v="Vergunningsbijdrage en lidgelden"/>
    <x v="0"/>
    <x v="0"/>
    <x v="0"/>
    <x v="0"/>
    <x v="3"/>
    <x v="5"/>
  </r>
  <r>
    <x v="0"/>
    <x v="5"/>
    <n v="26510062"/>
    <x v="5"/>
    <x v="5"/>
    <s v="STICHTING DERDENGELDEN BUCKAROO     M0ZQDE1YQW11UDFNUTBJBK4R"/>
    <n v="22"/>
    <m/>
    <m/>
    <x v="7"/>
    <s v="Vergunningsbijdrage en lidgelden"/>
    <x v="0"/>
    <x v="0"/>
    <x v="0"/>
    <x v="0"/>
    <x v="3"/>
    <x v="5"/>
  </r>
  <r>
    <x v="0"/>
    <x v="5"/>
    <n v="26510062"/>
    <x v="5"/>
    <x v="5"/>
    <s v="KARATECLUB UNITED FRIENDS           LMB 2526-000589"/>
    <n v="132"/>
    <m/>
    <m/>
    <x v="7"/>
    <s v="Vergunningsbijdrage en lidgelden"/>
    <x v="0"/>
    <x v="0"/>
    <x v="0"/>
    <x v="0"/>
    <x v="3"/>
    <x v="5"/>
  </r>
  <r>
    <x v="0"/>
    <x v="5"/>
    <n v="26600145"/>
    <x v="11"/>
    <x v="11"/>
    <m/>
    <n v="-182.96"/>
    <n v="50441"/>
    <s v="Colruyt Food Retail Nv"/>
    <x v="49"/>
    <s v="Uitwerken en organiseren van een trainingsmoment voor kinder"/>
    <x v="0"/>
    <x v="0"/>
    <x v="1"/>
    <x v="1"/>
    <x v="2"/>
    <x v="4"/>
  </r>
  <r>
    <x v="0"/>
    <x v="84"/>
    <n v="26600148"/>
    <x v="13"/>
    <x v="13"/>
    <m/>
    <n v="-104"/>
    <n v="10056"/>
    <s v="DE KEYZER TOM"/>
    <x v="42"/>
    <s v="Talentdetectie WKF ( Scouting ) om karateka's met potentieel"/>
    <x v="0"/>
    <x v="0"/>
    <x v="1"/>
    <x v="1"/>
    <x v="0"/>
    <x v="0"/>
  </r>
  <r>
    <x v="0"/>
    <x v="84"/>
    <n v="26600148"/>
    <x v="8"/>
    <x v="8"/>
    <m/>
    <n v="-141.88999999999999"/>
    <n v="10056"/>
    <s v="DE KEYZER TOM"/>
    <x v="42"/>
    <s v="Talentdetectie WKF ( Scouting ) om karateka's met potentieel"/>
    <x v="0"/>
    <x v="0"/>
    <x v="1"/>
    <x v="1"/>
    <x v="0"/>
    <x v="0"/>
  </r>
  <r>
    <x v="0"/>
    <x v="84"/>
    <n v="26600147"/>
    <x v="11"/>
    <x v="11"/>
    <m/>
    <n v="-31.51"/>
    <n v="50450"/>
    <s v="Okay Ternat"/>
    <x v="48"/>
    <s v="Algemene Vergadering"/>
    <x v="0"/>
    <x v="0"/>
    <x v="1"/>
    <x v="1"/>
    <x v="3"/>
    <x v="7"/>
  </r>
  <r>
    <x v="0"/>
    <x v="84"/>
    <n v="26600197"/>
    <x v="51"/>
    <x v="51"/>
    <m/>
    <n v="-18.260000000000002"/>
    <n v="50029"/>
    <s v="Bea D'haeseleer"/>
    <x v="10"/>
    <s v="Werkingsbudget Bestuursorgaan"/>
    <x v="0"/>
    <x v="0"/>
    <x v="1"/>
    <x v="1"/>
    <x v="3"/>
    <x v="7"/>
  </r>
  <r>
    <x v="0"/>
    <x v="84"/>
    <n v="26600197"/>
    <x v="51"/>
    <x v="51"/>
    <m/>
    <n v="-18.079999999999998"/>
    <n v="50029"/>
    <s v="Bea D'haeseleer"/>
    <x v="48"/>
    <s v="Algemene Vergadering"/>
    <x v="0"/>
    <x v="0"/>
    <x v="1"/>
    <x v="1"/>
    <x v="3"/>
    <x v="7"/>
  </r>
  <r>
    <x v="0"/>
    <x v="12"/>
    <n v="26600202"/>
    <x v="13"/>
    <x v="13"/>
    <m/>
    <n v="-44.02"/>
    <n v="50463"/>
    <s v="Ann Quintyn"/>
    <x v="49"/>
    <s v="Uitwerken en organiseren van een trainingsmoment voor kinder"/>
    <x v="0"/>
    <x v="0"/>
    <x v="1"/>
    <x v="1"/>
    <x v="2"/>
    <x v="4"/>
  </r>
  <r>
    <x v="0"/>
    <x v="12"/>
    <n v="26600205"/>
    <x v="13"/>
    <x v="13"/>
    <m/>
    <n v="-44.02"/>
    <n v="50466"/>
    <s v="Filip Van Impe"/>
    <x v="49"/>
    <s v="Uitwerken en organiseren van een trainingsmoment voor kinder"/>
    <x v="0"/>
    <x v="0"/>
    <x v="1"/>
    <x v="1"/>
    <x v="2"/>
    <x v="4"/>
  </r>
  <r>
    <x v="0"/>
    <x v="12"/>
    <n v="26600207"/>
    <x v="28"/>
    <x v="28"/>
    <m/>
    <n v="-570"/>
    <n v="50468"/>
    <s v="Sportbar De Flamingo"/>
    <x v="49"/>
    <s v="Uitwerken en organiseren van een trainingsmoment voor kinder"/>
    <x v="0"/>
    <x v="0"/>
    <x v="1"/>
    <x v="1"/>
    <x v="2"/>
    <x v="4"/>
  </r>
  <r>
    <x v="0"/>
    <x v="12"/>
    <n v="26600203"/>
    <x v="13"/>
    <x v="13"/>
    <m/>
    <n v="-44.02"/>
    <n v="50464"/>
    <s v="Wouter Suys"/>
    <x v="49"/>
    <s v="Uitwerken en organiseren van een trainingsmoment voor kinder"/>
    <x v="0"/>
    <x v="0"/>
    <x v="1"/>
    <x v="1"/>
    <x v="2"/>
    <x v="4"/>
  </r>
  <r>
    <x v="0"/>
    <x v="12"/>
    <n v="26600150"/>
    <x v="8"/>
    <x v="8"/>
    <m/>
    <n v="-25.96"/>
    <n v="50451"/>
    <s v="Robin De Rouck"/>
    <x v="49"/>
    <s v="Uitwerken en organiseren van een trainingsmoment voor kinder"/>
    <x v="0"/>
    <x v="0"/>
    <x v="1"/>
    <x v="1"/>
    <x v="2"/>
    <x v="4"/>
  </r>
  <r>
    <x v="0"/>
    <x v="12"/>
    <n v="26600153"/>
    <x v="8"/>
    <x v="8"/>
    <m/>
    <n v="-115.07"/>
    <n v="50186"/>
    <s v="Vandepaer Johan"/>
    <x v="49"/>
    <s v="Uitwerken en organiseren van een trainingsmoment voor kinder"/>
    <x v="0"/>
    <x v="0"/>
    <x v="1"/>
    <x v="1"/>
    <x v="2"/>
    <x v="4"/>
  </r>
  <r>
    <x v="0"/>
    <x v="12"/>
    <n v="26600151"/>
    <x v="13"/>
    <x v="13"/>
    <m/>
    <n v="-82"/>
    <n v="50196"/>
    <s v="Gilen Serge"/>
    <x v="49"/>
    <s v="Uitwerken en organiseren van een trainingsmoment voor kinder"/>
    <x v="0"/>
    <x v="0"/>
    <x v="1"/>
    <x v="1"/>
    <x v="2"/>
    <x v="4"/>
  </r>
  <r>
    <x v="0"/>
    <x v="12"/>
    <n v="26600157"/>
    <x v="13"/>
    <x v="13"/>
    <m/>
    <n v="-50"/>
    <n v="50127"/>
    <s v="Emanuel MIsselyn"/>
    <x v="49"/>
    <s v="Uitwerken en organiseren van een trainingsmoment voor kinder"/>
    <x v="0"/>
    <x v="0"/>
    <x v="1"/>
    <x v="1"/>
    <x v="2"/>
    <x v="4"/>
  </r>
  <r>
    <x v="0"/>
    <x v="12"/>
    <n v="26600149"/>
    <x v="11"/>
    <x v="11"/>
    <m/>
    <n v="-53.5"/>
    <n v="50356"/>
    <s v="Okay Erpe-Mere"/>
    <x v="49"/>
    <s v="Uitwerken en organiseren van een trainingsmoment voor kinder"/>
    <x v="0"/>
    <x v="0"/>
    <x v="1"/>
    <x v="1"/>
    <x v="2"/>
    <x v="4"/>
  </r>
  <r>
    <x v="0"/>
    <x v="12"/>
    <n v="26600156"/>
    <x v="8"/>
    <x v="8"/>
    <m/>
    <n v="-61.43"/>
    <n v="50454"/>
    <s v="Emiel Peeters"/>
    <x v="49"/>
    <s v="Uitwerken en organiseren van een trainingsmoment voor kinder"/>
    <x v="0"/>
    <x v="0"/>
    <x v="1"/>
    <x v="1"/>
    <x v="2"/>
    <x v="4"/>
  </r>
  <r>
    <x v="0"/>
    <x v="12"/>
    <n v="26600154"/>
    <x v="13"/>
    <x v="13"/>
    <m/>
    <n v="-24"/>
    <n v="50453"/>
    <s v="Ilana De Craene"/>
    <x v="49"/>
    <s v="Uitwerken en organiseren van een trainingsmoment voor kinder"/>
    <x v="0"/>
    <x v="0"/>
    <x v="1"/>
    <x v="1"/>
    <x v="2"/>
    <x v="4"/>
  </r>
  <r>
    <x v="0"/>
    <x v="12"/>
    <n v="26600156"/>
    <x v="13"/>
    <x v="13"/>
    <m/>
    <n v="-62"/>
    <n v="50454"/>
    <s v="Emiel Peeters"/>
    <x v="49"/>
    <s v="Uitwerken en organiseren van een trainingsmoment voor kinder"/>
    <x v="0"/>
    <x v="0"/>
    <x v="1"/>
    <x v="1"/>
    <x v="2"/>
    <x v="4"/>
  </r>
  <r>
    <x v="0"/>
    <x v="12"/>
    <n v="26600151"/>
    <x v="8"/>
    <x v="8"/>
    <m/>
    <n v="-72.680000000000007"/>
    <n v="50196"/>
    <s v="Gilen Serge"/>
    <x v="49"/>
    <s v="Uitwerken en organiseren van een trainingsmoment voor kinder"/>
    <x v="0"/>
    <x v="0"/>
    <x v="1"/>
    <x v="1"/>
    <x v="2"/>
    <x v="4"/>
  </r>
  <r>
    <x v="0"/>
    <x v="12"/>
    <n v="26600159"/>
    <x v="13"/>
    <x v="13"/>
    <m/>
    <n v="-30"/>
    <n v="50303"/>
    <s v="Kevin Verdyck"/>
    <x v="49"/>
    <s v="Uitwerken en organiseren van een trainingsmoment voor kinder"/>
    <x v="0"/>
    <x v="0"/>
    <x v="1"/>
    <x v="1"/>
    <x v="2"/>
    <x v="4"/>
  </r>
  <r>
    <x v="0"/>
    <x v="12"/>
    <n v="26600155"/>
    <x v="13"/>
    <x v="13"/>
    <m/>
    <n v="-48"/>
    <n v="50346"/>
    <s v="Kristof Symons"/>
    <x v="49"/>
    <s v="Uitwerken en organiseren van een trainingsmoment voor kinder"/>
    <x v="0"/>
    <x v="0"/>
    <x v="1"/>
    <x v="1"/>
    <x v="2"/>
    <x v="4"/>
  </r>
  <r>
    <x v="0"/>
    <x v="12"/>
    <n v="26600152"/>
    <x v="8"/>
    <x v="8"/>
    <m/>
    <n v="-6.49"/>
    <n v="50452"/>
    <s v="Stef Roobroeck"/>
    <x v="49"/>
    <s v="Uitwerken en organiseren van een trainingsmoment voor kinder"/>
    <x v="0"/>
    <x v="0"/>
    <x v="1"/>
    <x v="1"/>
    <x v="2"/>
    <x v="4"/>
  </r>
  <r>
    <x v="0"/>
    <x v="12"/>
    <n v="26600201"/>
    <x v="13"/>
    <x v="13"/>
    <m/>
    <n v="-44.02"/>
    <n v="50462"/>
    <s v="David Melkebeek"/>
    <x v="49"/>
    <s v="Uitwerken en organiseren van een trainingsmoment voor kinder"/>
    <x v="0"/>
    <x v="0"/>
    <x v="1"/>
    <x v="1"/>
    <x v="2"/>
    <x v="4"/>
  </r>
  <r>
    <x v="0"/>
    <x v="12"/>
    <n v="26600206"/>
    <x v="13"/>
    <x v="13"/>
    <m/>
    <n v="-44.02"/>
    <n v="50467"/>
    <s v="Sofie Vandenberghe"/>
    <x v="49"/>
    <s v="Uitwerken en organiseren van een trainingsmoment voor kinder"/>
    <x v="0"/>
    <x v="0"/>
    <x v="1"/>
    <x v="1"/>
    <x v="2"/>
    <x v="4"/>
  </r>
  <r>
    <x v="0"/>
    <x v="12"/>
    <n v="26600198"/>
    <x v="13"/>
    <x v="13"/>
    <m/>
    <n v="-44.02"/>
    <n v="50459"/>
    <s v="Sandra De Backer"/>
    <x v="49"/>
    <s v="Uitwerken en organiseren van een trainingsmoment voor kinder"/>
    <x v="0"/>
    <x v="0"/>
    <x v="1"/>
    <x v="1"/>
    <x v="2"/>
    <x v="4"/>
  </r>
  <r>
    <x v="0"/>
    <x v="12"/>
    <n v="26600199"/>
    <x v="13"/>
    <x v="13"/>
    <m/>
    <n v="-44.02"/>
    <n v="50460"/>
    <s v="Pieter Den Herder"/>
    <x v="49"/>
    <s v="Uitwerken en organiseren van een trainingsmoment voor kinder"/>
    <x v="0"/>
    <x v="0"/>
    <x v="1"/>
    <x v="1"/>
    <x v="2"/>
    <x v="4"/>
  </r>
  <r>
    <x v="0"/>
    <x v="12"/>
    <n v="26600158"/>
    <x v="13"/>
    <x v="13"/>
    <m/>
    <n v="-37.1"/>
    <n v="50455"/>
    <s v="Louis Dangremont"/>
    <x v="49"/>
    <s v="Uitwerken en organiseren van een trainingsmoment voor kinder"/>
    <x v="0"/>
    <x v="0"/>
    <x v="1"/>
    <x v="1"/>
    <x v="2"/>
    <x v="4"/>
  </r>
  <r>
    <x v="0"/>
    <x v="12"/>
    <n v="26600204"/>
    <x v="13"/>
    <x v="13"/>
    <m/>
    <n v="-44.02"/>
    <n v="50465"/>
    <s v="Inge Van Impe"/>
    <x v="49"/>
    <s v="Uitwerken en organiseren van een trainingsmoment voor kinder"/>
    <x v="0"/>
    <x v="0"/>
    <x v="1"/>
    <x v="1"/>
    <x v="2"/>
    <x v="4"/>
  </r>
  <r>
    <x v="0"/>
    <x v="12"/>
    <n v="26600157"/>
    <x v="8"/>
    <x v="8"/>
    <m/>
    <n v="-70.95"/>
    <n v="50127"/>
    <s v="Emanuel MIsselyn"/>
    <x v="49"/>
    <s v="Uitwerken en organiseren van een trainingsmoment voor kinder"/>
    <x v="0"/>
    <x v="0"/>
    <x v="1"/>
    <x v="1"/>
    <x v="2"/>
    <x v="4"/>
  </r>
  <r>
    <x v="0"/>
    <x v="12"/>
    <n v="26600200"/>
    <x v="13"/>
    <x v="13"/>
    <m/>
    <n v="-44.02"/>
    <n v="50461"/>
    <s v="Stephane Duran Lozano"/>
    <x v="49"/>
    <s v="Uitwerken en organiseren van een trainingsmoment voor kinder"/>
    <x v="0"/>
    <x v="0"/>
    <x v="1"/>
    <x v="1"/>
    <x v="2"/>
    <x v="4"/>
  </r>
  <r>
    <x v="0"/>
    <x v="12"/>
    <n v="26600150"/>
    <x v="13"/>
    <x v="13"/>
    <m/>
    <n v="-24"/>
    <n v="50451"/>
    <s v="Robin De Rouck"/>
    <x v="49"/>
    <s v="Uitwerken en organiseren van een trainingsmoment voor kinder"/>
    <x v="0"/>
    <x v="0"/>
    <x v="1"/>
    <x v="1"/>
    <x v="2"/>
    <x v="4"/>
  </r>
  <r>
    <x v="0"/>
    <x v="12"/>
    <n v="26600153"/>
    <x v="13"/>
    <x v="13"/>
    <m/>
    <n v="-48"/>
    <n v="50186"/>
    <s v="Vandepaer Johan"/>
    <x v="49"/>
    <s v="Uitwerken en organiseren van een trainingsmoment voor kinder"/>
    <x v="0"/>
    <x v="0"/>
    <x v="1"/>
    <x v="1"/>
    <x v="2"/>
    <x v="4"/>
  </r>
  <r>
    <x v="0"/>
    <x v="12"/>
    <n v="26600159"/>
    <x v="8"/>
    <x v="8"/>
    <m/>
    <n v="-58.83"/>
    <n v="50303"/>
    <s v="Kevin Verdyck"/>
    <x v="49"/>
    <s v="Uitwerken en organiseren van een trainingsmoment voor kinder"/>
    <x v="0"/>
    <x v="0"/>
    <x v="1"/>
    <x v="1"/>
    <x v="2"/>
    <x v="4"/>
  </r>
  <r>
    <x v="0"/>
    <x v="12"/>
    <n v="26600152"/>
    <x v="13"/>
    <x v="13"/>
    <m/>
    <n v="-24"/>
    <n v="50452"/>
    <s v="Stef Roobroeck"/>
    <x v="49"/>
    <s v="Uitwerken en organiseren van een trainingsmoment voor kinder"/>
    <x v="0"/>
    <x v="0"/>
    <x v="1"/>
    <x v="1"/>
    <x v="2"/>
    <x v="4"/>
  </r>
  <r>
    <x v="0"/>
    <x v="12"/>
    <n v="26510064"/>
    <x v="5"/>
    <x v="5"/>
    <s v="MAKAMA VZW                          Isshin karate vk Orlando"/>
    <n v="72"/>
    <m/>
    <m/>
    <x v="7"/>
    <s v="Vergunningsbijdrage en lidgelden"/>
    <x v="0"/>
    <x v="0"/>
    <x v="0"/>
    <x v="0"/>
    <x v="3"/>
    <x v="5"/>
  </r>
  <r>
    <x v="0"/>
    <x v="12"/>
    <n v="26600155"/>
    <x v="8"/>
    <x v="8"/>
    <m/>
    <n v="-55.37"/>
    <n v="50346"/>
    <s v="Kristof Symons"/>
    <x v="49"/>
    <s v="Uitwerken en organiseren van een trainingsmoment voor kinder"/>
    <x v="0"/>
    <x v="0"/>
    <x v="1"/>
    <x v="1"/>
    <x v="2"/>
    <x v="4"/>
  </r>
  <r>
    <x v="0"/>
    <x v="12"/>
    <n v="26510064"/>
    <x v="5"/>
    <x v="5"/>
    <s v="MAKAMA VZW                          Luiz geenen en rein jonc"/>
    <n v="24"/>
    <m/>
    <m/>
    <x v="7"/>
    <s v="Vergunningsbijdrage en lidgelden"/>
    <x v="0"/>
    <x v="0"/>
    <x v="0"/>
    <x v="0"/>
    <x v="3"/>
    <x v="5"/>
  </r>
  <r>
    <x v="0"/>
    <x v="12"/>
    <n v="26600154"/>
    <x v="8"/>
    <x v="8"/>
    <m/>
    <n v="-37.380000000000003"/>
    <n v="50453"/>
    <s v="Ilana De Craene"/>
    <x v="49"/>
    <s v="Uitwerken en organiseren van een trainingsmoment voor kinder"/>
    <x v="0"/>
    <x v="0"/>
    <x v="1"/>
    <x v="1"/>
    <x v="2"/>
    <x v="4"/>
  </r>
  <r>
    <x v="0"/>
    <x v="2"/>
    <n v="26600167"/>
    <x v="8"/>
    <x v="8"/>
    <m/>
    <n v="-41.53"/>
    <n v="50168"/>
    <s v="Geert Van Impe"/>
    <x v="50"/>
    <s v="Talentdetectie Ippon ( Scouting ) om karateka's met potentie"/>
    <x v="0"/>
    <x v="0"/>
    <x v="1"/>
    <x v="1"/>
    <x v="2"/>
    <x v="8"/>
  </r>
  <r>
    <x v="0"/>
    <x v="2"/>
    <n v="26810003"/>
    <x v="37"/>
    <x v="37"/>
    <s v="Vervoerskosten bedienden + 202603"/>
    <n v="-200.52"/>
    <m/>
    <m/>
    <x v="28"/>
    <s v="Intern personeel"/>
    <x v="0"/>
    <x v="0"/>
    <x v="5"/>
    <x v="5"/>
    <x v="3"/>
    <x v="7"/>
  </r>
  <r>
    <x v="0"/>
    <x v="2"/>
    <n v="26810003"/>
    <x v="34"/>
    <x v="34"/>
    <s v="Provisie vak.geld bed. + 202603"/>
    <n v="-3043.51"/>
    <m/>
    <m/>
    <x v="28"/>
    <s v="Intern personeel"/>
    <x v="0"/>
    <x v="0"/>
    <x v="5"/>
    <x v="5"/>
    <x v="3"/>
    <x v="7"/>
  </r>
  <r>
    <x v="0"/>
    <x v="2"/>
    <n v="26600165"/>
    <x v="13"/>
    <x v="13"/>
    <m/>
    <n v="-46"/>
    <n v="10146"/>
    <s v="PISSOORT SVEN"/>
    <x v="37"/>
    <s v="Uitrollen én behouden van een kata elitwerking WKF"/>
    <x v="0"/>
    <x v="0"/>
    <x v="1"/>
    <x v="1"/>
    <x v="0"/>
    <x v="0"/>
  </r>
  <r>
    <x v="0"/>
    <x v="2"/>
    <n v="26600165"/>
    <x v="8"/>
    <x v="8"/>
    <m/>
    <n v="-52.34"/>
    <n v="10146"/>
    <s v="PISSOORT SVEN"/>
    <x v="37"/>
    <s v="Uitrollen én behouden van een kata elitwerking WKF"/>
    <x v="0"/>
    <x v="0"/>
    <x v="1"/>
    <x v="1"/>
    <x v="0"/>
    <x v="0"/>
  </r>
  <r>
    <x v="0"/>
    <x v="2"/>
    <n v="26600160"/>
    <x v="15"/>
    <x v="15"/>
    <n v="2025"/>
    <n v="1905"/>
    <n v="10079"/>
    <s v="ETHIAS"/>
    <x v="16"/>
    <s v="Decretale verzekering"/>
    <x v="0"/>
    <x v="0"/>
    <x v="1"/>
    <x v="1"/>
    <x v="3"/>
    <x v="7"/>
  </r>
  <r>
    <x v="0"/>
    <x v="2"/>
    <n v="26810003"/>
    <x v="34"/>
    <x v="34"/>
    <s v="Provisie vak.geld bed. + 202603"/>
    <n v="3043.51"/>
    <m/>
    <m/>
    <x v="28"/>
    <s v="Intern personeel"/>
    <x v="0"/>
    <x v="0"/>
    <x v="5"/>
    <x v="5"/>
    <x v="3"/>
    <x v="7"/>
  </r>
  <r>
    <x v="0"/>
    <x v="2"/>
    <n v="26810003"/>
    <x v="38"/>
    <x v="38"/>
    <s v="Kosten eigen aan werkgever bedienden + 202603"/>
    <n v="-244.86"/>
    <m/>
    <m/>
    <x v="28"/>
    <s v="Intern personeel"/>
    <x v="0"/>
    <x v="0"/>
    <x v="5"/>
    <x v="5"/>
    <x v="3"/>
    <x v="7"/>
  </r>
  <r>
    <x v="0"/>
    <x v="2"/>
    <n v="26600166"/>
    <x v="31"/>
    <x v="31"/>
    <m/>
    <n v="-56"/>
    <n v="10005"/>
    <s v="ALAIN VAN DE WALLE"/>
    <x v="43"/>
    <s v="Organiseren van competitietrainingen Ippon"/>
    <x v="0"/>
    <x v="0"/>
    <x v="1"/>
    <x v="1"/>
    <x v="2"/>
    <x v="8"/>
  </r>
  <r>
    <x v="0"/>
    <x v="2"/>
    <n v="26600167"/>
    <x v="13"/>
    <x v="13"/>
    <m/>
    <n v="-56"/>
    <n v="50168"/>
    <s v="Geert Van Impe"/>
    <x v="43"/>
    <s v="Organiseren van competitietrainingen Ippon"/>
    <x v="0"/>
    <x v="0"/>
    <x v="1"/>
    <x v="1"/>
    <x v="2"/>
    <x v="8"/>
  </r>
  <r>
    <x v="0"/>
    <x v="2"/>
    <n v="26600164"/>
    <x v="36"/>
    <x v="36"/>
    <m/>
    <n v="-178.41"/>
    <n v="50159"/>
    <s v="Liantis Sociaal Secretariaat Vzw"/>
    <x v="19"/>
    <s v="Sociaal secretariaat"/>
    <x v="0"/>
    <x v="0"/>
    <x v="1"/>
    <x v="1"/>
    <x v="3"/>
    <x v="7"/>
  </r>
  <r>
    <x v="0"/>
    <x v="2"/>
    <n v="26600162"/>
    <x v="15"/>
    <x v="15"/>
    <n v="2025"/>
    <n v="-2205.35"/>
    <n v="10079"/>
    <s v="ETHIAS"/>
    <x v="16"/>
    <s v="Decretale verzekering"/>
    <x v="0"/>
    <x v="0"/>
    <x v="1"/>
    <x v="1"/>
    <x v="3"/>
    <x v="7"/>
  </r>
  <r>
    <x v="0"/>
    <x v="2"/>
    <n v="26810003"/>
    <x v="39"/>
    <x v="39"/>
    <s v="WG-bijdragen bedienden + 202603"/>
    <n v="-5175.66"/>
    <m/>
    <m/>
    <x v="28"/>
    <s v="Intern personeel"/>
    <x v="0"/>
    <x v="0"/>
    <x v="5"/>
    <x v="5"/>
    <x v="3"/>
    <x v="7"/>
  </r>
  <r>
    <x v="0"/>
    <x v="2"/>
    <n v="26600173"/>
    <x v="25"/>
    <x v="25"/>
    <m/>
    <n v="-21.78"/>
    <n v="50285"/>
    <s v="Bancontact Payconiq Company Nv"/>
    <x v="27"/>
    <s v="Andere uitgaven"/>
    <x v="0"/>
    <x v="0"/>
    <x v="1"/>
    <x v="1"/>
    <x v="3"/>
    <x v="7"/>
  </r>
  <r>
    <x v="0"/>
    <x v="2"/>
    <n v="26600166"/>
    <x v="8"/>
    <x v="8"/>
    <m/>
    <n v="-20.76"/>
    <n v="10005"/>
    <s v="ALAIN VAN DE WALLE"/>
    <x v="43"/>
    <s v="Organiseren van competitietrainingen Ippon"/>
    <x v="0"/>
    <x v="0"/>
    <x v="1"/>
    <x v="1"/>
    <x v="2"/>
    <x v="8"/>
  </r>
  <r>
    <x v="0"/>
    <x v="2"/>
    <n v="26810003"/>
    <x v="35"/>
    <x v="35"/>
    <s v="Maaltijdcheques WG-deel bedienden + 202603"/>
    <n v="-628.80999999999995"/>
    <m/>
    <m/>
    <x v="44"/>
    <s v="Extralegale kosten"/>
    <x v="0"/>
    <x v="0"/>
    <x v="5"/>
    <x v="5"/>
    <x v="3"/>
    <x v="7"/>
  </r>
  <r>
    <x v="0"/>
    <x v="2"/>
    <n v="26600167"/>
    <x v="8"/>
    <x v="8"/>
    <m/>
    <n v="-34.61"/>
    <n v="50168"/>
    <s v="Geert Van Impe"/>
    <x v="43"/>
    <s v="Organiseren van competitietrainingen Ippon"/>
    <x v="0"/>
    <x v="0"/>
    <x v="1"/>
    <x v="1"/>
    <x v="2"/>
    <x v="8"/>
  </r>
  <r>
    <x v="0"/>
    <x v="2"/>
    <n v="26810003"/>
    <x v="40"/>
    <x v="40"/>
    <s v="Brutoloon bedienden + 202603"/>
    <n v="-16722.54"/>
    <m/>
    <m/>
    <x v="28"/>
    <s v="Intern personeel"/>
    <x v="0"/>
    <x v="0"/>
    <x v="5"/>
    <x v="5"/>
    <x v="3"/>
    <x v="7"/>
  </r>
  <r>
    <x v="0"/>
    <x v="2"/>
    <n v="26870004"/>
    <x v="25"/>
    <x v="25"/>
    <s v=" (01-03-2026 - 30-03-2026)"/>
    <n v="-1.79"/>
    <n v="50285"/>
    <s v="Bancontact Payconiq Company Nv"/>
    <x v="27"/>
    <s v="Andere uitgaven"/>
    <x v="0"/>
    <x v="0"/>
    <x v="4"/>
    <x v="4"/>
    <x v="3"/>
    <x v="7"/>
  </r>
  <r>
    <x v="0"/>
    <x v="2"/>
    <n v="26810003"/>
    <x v="33"/>
    <x v="33"/>
    <s v="Vrijstelling BV bedienden + 202603"/>
    <n v="42.31"/>
    <m/>
    <m/>
    <x v="28"/>
    <s v="Intern personeel"/>
    <x v="0"/>
    <x v="0"/>
    <x v="5"/>
    <x v="5"/>
    <x v="3"/>
    <x v="7"/>
  </r>
  <r>
    <x v="0"/>
    <x v="0"/>
    <n v="26600258"/>
    <x v="42"/>
    <x v="42"/>
    <m/>
    <n v="-603.45000000000005"/>
    <n v="50121"/>
    <s v="Ks-consult Bv"/>
    <x v="33"/>
    <s v="Extern personeel"/>
    <x v="0"/>
    <x v="0"/>
    <x v="1"/>
    <x v="1"/>
    <x v="3"/>
    <x v="7"/>
  </r>
  <r>
    <x v="0"/>
    <x v="0"/>
    <n v="26520001"/>
    <x v="52"/>
    <x v="52"/>
    <s v="Mededeling:   Verrichtingscode: (33550000) Afsluiting € 88,3"/>
    <n v="88.39"/>
    <m/>
    <m/>
    <x v="27"/>
    <s v="Andere uitgaven"/>
    <x v="0"/>
    <x v="0"/>
    <x v="8"/>
    <x v="8"/>
    <x v="3"/>
    <x v="7"/>
  </r>
  <r>
    <x v="0"/>
    <x v="0"/>
    <n v="26510066"/>
    <x v="5"/>
    <x v="5"/>
    <s v="GOJUKAI KARATEDO BELGIUM            LMB2526-000671"/>
    <n v="66"/>
    <m/>
    <m/>
    <x v="7"/>
    <s v="Vergunningsbijdrage en lidgelden"/>
    <x v="0"/>
    <x v="0"/>
    <x v="0"/>
    <x v="0"/>
    <x v="3"/>
    <x v="5"/>
  </r>
  <r>
    <x v="0"/>
    <x v="0"/>
    <n v="26600168"/>
    <x v="41"/>
    <x v="41"/>
    <m/>
    <n v="-68.81"/>
    <n v="50011"/>
    <s v="Sodexo Pass Belgium Sa"/>
    <x v="28"/>
    <s v="Intern personeel"/>
    <x v="0"/>
    <x v="0"/>
    <x v="1"/>
    <x v="1"/>
    <x v="3"/>
    <x v="7"/>
  </r>
  <r>
    <x v="0"/>
    <x v="0"/>
    <n v="26870009"/>
    <x v="32"/>
    <x v="32"/>
    <s v="BTW te verleg | Niet-aftr. btw: 100% (01-03-2026 - 31-03-202"/>
    <n v="-0.97"/>
    <n v="50167"/>
    <s v="Flickr"/>
    <x v="18"/>
    <s v="Applicaties ( freshdesk, kontentino, website, telenet, com-o"/>
    <x v="0"/>
    <x v="0"/>
    <x v="4"/>
    <x v="4"/>
    <x v="4"/>
    <x v="7"/>
  </r>
  <r>
    <x v="0"/>
    <x v="0"/>
    <n v="26880015"/>
    <x v="43"/>
    <x v="43"/>
    <s v="Afschrijving: 2026 - 3"/>
    <n v="-33.24"/>
    <m/>
    <m/>
    <x v="34"/>
    <s v="Afschrijvingen"/>
    <x v="0"/>
    <x v="0"/>
    <x v="6"/>
    <x v="6"/>
    <x v="3"/>
    <x v="7"/>
  </r>
  <r>
    <x v="0"/>
    <x v="0"/>
    <n v="26510066"/>
    <x v="5"/>
    <x v="5"/>
    <s v="HINODE VZW                          LMB2526-000678"/>
    <n v="198"/>
    <m/>
    <m/>
    <x v="7"/>
    <s v="Vergunningsbijdrage en lidgelden"/>
    <x v="0"/>
    <x v="0"/>
    <x v="0"/>
    <x v="0"/>
    <x v="3"/>
    <x v="5"/>
  </r>
  <r>
    <x v="0"/>
    <x v="0"/>
    <n v="26510066"/>
    <x v="5"/>
    <x v="5"/>
    <s v="MELIS WENDY"/>
    <n v="176"/>
    <m/>
    <m/>
    <x v="7"/>
    <s v="Vergunningsbijdrage en lidgelden"/>
    <x v="0"/>
    <x v="0"/>
    <x v="0"/>
    <x v="0"/>
    <x v="3"/>
    <x v="5"/>
  </r>
  <r>
    <x v="0"/>
    <x v="0"/>
    <n v="26870065"/>
    <x v="32"/>
    <x v="32"/>
    <s v="Niet-aftr. btw: 100% (01-03-2026 - 31-03-2026)"/>
    <n v="-16.010000000000002"/>
    <n v="50116"/>
    <s v="Freshworks Inc"/>
    <x v="18"/>
    <s v="Applicaties ( freshdesk, kontentino, website, telenet, com-o"/>
    <x v="0"/>
    <x v="0"/>
    <x v="4"/>
    <x v="4"/>
    <x v="4"/>
    <x v="7"/>
  </r>
  <r>
    <x v="0"/>
    <x v="0"/>
    <n v="26870025"/>
    <x v="44"/>
    <x v="44"/>
    <s v=" (01-03-2026 - 31-03-2026)"/>
    <n v="-4.82"/>
    <n v="50175"/>
    <s v="Combell Nv"/>
    <x v="18"/>
    <s v="Applicaties ( freshdesk, kontentino, website, telenet, com-o"/>
    <x v="0"/>
    <x v="0"/>
    <x v="4"/>
    <x v="4"/>
    <x v="4"/>
    <x v="7"/>
  </r>
  <r>
    <x v="0"/>
    <x v="0"/>
    <n v="26870034"/>
    <x v="32"/>
    <x v="32"/>
    <s v=" 2025-2026 (01-03-2026 - 31-03-2026)"/>
    <n v="-2014.24"/>
    <n v="50134"/>
    <s v="De Vos Systems Bvba"/>
    <x v="36"/>
    <s v="Licentie"/>
    <x v="0"/>
    <x v="0"/>
    <x v="4"/>
    <x v="4"/>
    <x v="3"/>
    <x v="7"/>
  </r>
  <r>
    <x v="0"/>
    <x v="0"/>
    <n v="26600174"/>
    <x v="25"/>
    <x v="25"/>
    <m/>
    <n v="-72.8"/>
    <n v="50187"/>
    <s v="Pom Nv"/>
    <x v="27"/>
    <s v="Andere uitgaven"/>
    <x v="0"/>
    <x v="0"/>
    <x v="1"/>
    <x v="1"/>
    <x v="3"/>
    <x v="7"/>
  </r>
  <r>
    <x v="0"/>
    <x v="0"/>
    <n v="26890005"/>
    <x v="53"/>
    <x v="53"/>
    <s v="Afboeken CN 24600614 - zal niet terugbetaald worden"/>
    <n v="-557.5"/>
    <n v="50260"/>
    <s v="Dapco V.o.f."/>
    <x v="27"/>
    <s v="Andere uitgaven"/>
    <x v="0"/>
    <x v="0"/>
    <x v="2"/>
    <x v="2"/>
    <x v="3"/>
    <x v="7"/>
  </r>
  <r>
    <x v="0"/>
    <x v="0"/>
    <n v="26880003"/>
    <x v="45"/>
    <x v="45"/>
    <s v="Afschrijving: 2026 - 3"/>
    <n v="-175.05"/>
    <m/>
    <m/>
    <x v="34"/>
    <s v="Afschrijvingen"/>
    <x v="0"/>
    <x v="0"/>
    <x v="6"/>
    <x v="6"/>
    <x v="3"/>
    <x v="7"/>
  </r>
  <r>
    <x v="0"/>
    <x v="0"/>
    <n v="26880027"/>
    <x v="43"/>
    <x v="43"/>
    <s v="Afschrijving: 2026 - 3"/>
    <n v="-33.24"/>
    <m/>
    <m/>
    <x v="34"/>
    <s v="Afschrijvingen"/>
    <x v="0"/>
    <x v="0"/>
    <x v="6"/>
    <x v="6"/>
    <x v="3"/>
    <x v="7"/>
  </r>
  <r>
    <x v="0"/>
    <x v="0"/>
    <n v="26870045"/>
    <x v="19"/>
    <x v="19"/>
    <s v=" (01-03-2026 - 31-03-2026)"/>
    <n v="-50.9"/>
    <n v="50050"/>
    <s v="D.a.s.. Belgische rechtsbijstand"/>
    <x v="35"/>
    <s v="Rechtsbijstandsverzekering"/>
    <x v="0"/>
    <x v="0"/>
    <x v="4"/>
    <x v="4"/>
    <x v="3"/>
    <x v="7"/>
  </r>
  <r>
    <x v="0"/>
    <x v="0"/>
    <n v="26510066"/>
    <x v="5"/>
    <x v="5"/>
    <s v="BKSA HONBU DOJO LIMBURG             lmb2526-000744"/>
    <n v="154"/>
    <m/>
    <m/>
    <x v="7"/>
    <s v="Vergunningsbijdrage en lidgelden"/>
    <x v="0"/>
    <x v="0"/>
    <x v="0"/>
    <x v="0"/>
    <x v="3"/>
    <x v="5"/>
  </r>
  <r>
    <x v="0"/>
    <x v="0"/>
    <n v="26510066"/>
    <x v="5"/>
    <x v="5"/>
    <s v="SHOTO KARATE HAM                    LMB2526000758"/>
    <n v="110"/>
    <n v="1"/>
    <s v="Diverse leveranciers"/>
    <x v="7"/>
    <s v="Vergunningsbijdrage en lidgelden"/>
    <x v="0"/>
    <x v="0"/>
    <x v="0"/>
    <x v="0"/>
    <x v="3"/>
    <x v="5"/>
  </r>
  <r>
    <x v="0"/>
    <x v="0"/>
    <n v="26870065"/>
    <x v="32"/>
    <x v="32"/>
    <s v=" (01-03-2026 - 31-03-2026)"/>
    <n v="-76.23"/>
    <n v="50116"/>
    <s v="Freshworks Inc"/>
    <x v="18"/>
    <s v="Applicaties ( freshdesk, kontentino, website, telenet, com-o"/>
    <x v="0"/>
    <x v="0"/>
    <x v="4"/>
    <x v="4"/>
    <x v="4"/>
    <x v="7"/>
  </r>
  <r>
    <x v="0"/>
    <x v="0"/>
    <n v="26870077"/>
    <x v="32"/>
    <x v="32"/>
    <s v=" 2026-2027 (01-03-2026 - 31-03-2026)"/>
    <n v="-18.55"/>
    <n v="50327"/>
    <s v="CookieYes"/>
    <x v="18"/>
    <s v="Applicaties ( freshdesk, kontentino, website, telenet, com-o"/>
    <x v="0"/>
    <x v="0"/>
    <x v="4"/>
    <x v="4"/>
    <x v="4"/>
    <x v="7"/>
  </r>
  <r>
    <x v="0"/>
    <x v="0"/>
    <n v="26510066"/>
    <x v="5"/>
    <x v="5"/>
    <s v="SHOTOKAN KARATE SINT-NIKLA          LMB2526-000764"/>
    <n v="110"/>
    <n v="50169"/>
    <s v="Steeman Kim"/>
    <x v="7"/>
    <s v="Vergunningsbijdrage en lidgelden"/>
    <x v="0"/>
    <x v="0"/>
    <x v="0"/>
    <x v="0"/>
    <x v="3"/>
    <x v="5"/>
  </r>
  <r>
    <x v="0"/>
    <x v="0"/>
    <n v="26870009"/>
    <x v="32"/>
    <x v="32"/>
    <s v=" BTW te verleggen (01-03-2026 - 31-03-2026)"/>
    <n v="-4.62"/>
    <n v="50167"/>
    <s v="Flickr"/>
    <x v="18"/>
    <s v="Applicaties ( freshdesk, kontentino, website, telenet, com-o"/>
    <x v="0"/>
    <x v="0"/>
    <x v="4"/>
    <x v="4"/>
    <x v="4"/>
    <x v="7"/>
  </r>
  <r>
    <x v="0"/>
    <x v="0"/>
    <n v="26870077"/>
    <x v="32"/>
    <x v="32"/>
    <s v="2026-2027 | Niet-aftr. btw: 100% (01-03-2026 - 31-03-2026)"/>
    <n v="-3.9"/>
    <n v="50327"/>
    <s v="CookieYes"/>
    <x v="18"/>
    <s v="Applicaties ( freshdesk, kontentino, website, telenet, com-o"/>
    <x v="0"/>
    <x v="0"/>
    <x v="4"/>
    <x v="4"/>
    <x v="4"/>
    <x v="7"/>
  </r>
  <r>
    <x v="1"/>
    <x v="6"/>
    <n v="26510067"/>
    <x v="5"/>
    <x v="5"/>
    <s v="KARATECLUB HIRYU NINOVE             Lmb2526-000709"/>
    <n v="66"/>
    <n v="50293"/>
    <s v="KC Hiryu Ninove vzw"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Z2U4SMD3UKZJQVLXBNDTCLLM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SU5SBFH3S25MD1ZKDKHIOEDU"/>
    <n v="66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TLU0MLJQUSTNSMFZZZEYMMIX"/>
    <n v="66"/>
    <m/>
    <m/>
    <x v="7"/>
    <s v="Vergunningsbijdrage en lidgelden"/>
    <x v="0"/>
    <x v="0"/>
    <x v="0"/>
    <x v="0"/>
    <x v="3"/>
    <x v="5"/>
  </r>
  <r>
    <x v="1"/>
    <x v="6"/>
    <n v="26510067"/>
    <x v="5"/>
    <x v="5"/>
    <s v="HARAGEI LEUVEN FV                   LMB2526-000677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T2RFTK1TK1RJMELYWGPKCKDR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D3ZEEVDWZKUXBST6WU10REOZ"/>
    <n v="66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YNJUMFOVSHRIY2XFMDRLRXYX"/>
    <n v="66"/>
    <m/>
    <m/>
    <x v="7"/>
    <s v="Vergunningsbijdrage en lidgelden"/>
    <x v="0"/>
    <x v="0"/>
    <x v="0"/>
    <x v="0"/>
    <x v="3"/>
    <x v="5"/>
  </r>
  <r>
    <x v="1"/>
    <x v="6"/>
    <n v="26510067"/>
    <x v="23"/>
    <x v="23"/>
    <s v="JUDO VLAANDEREN                     HUUR APRIL 2026"/>
    <n v="-873.46"/>
    <n v="50048"/>
    <s v="Judo Vlaanderen Vzw"/>
    <x v="26"/>
    <s v="Kantoorruimte"/>
    <x v="0"/>
    <x v="0"/>
    <x v="0"/>
    <x v="0"/>
    <x v="3"/>
    <x v="7"/>
  </r>
  <r>
    <x v="1"/>
    <x v="6"/>
    <n v="26510067"/>
    <x v="5"/>
    <x v="5"/>
    <s v="STICHTING DERDENGELDEN BUCKAROO     TEI0M1PRNEJYRGMYSEVWAVUV"/>
    <n v="44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NTGVM3PHQVZ5MW5BL1OXYW1O"/>
    <n v="44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D0PMVKPSU2PIULIXY1LWRMHZ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GOJU KARATE LAAKDAL VZW"/>
    <n v="176"/>
    <m/>
    <m/>
    <x v="7"/>
    <s v="Vergunningsbijdrage en lidgelden"/>
    <x v="0"/>
    <x v="0"/>
    <x v="0"/>
    <x v="0"/>
    <x v="3"/>
    <x v="5"/>
  </r>
  <r>
    <x v="1"/>
    <x v="6"/>
    <n v="26600175"/>
    <x v="28"/>
    <x v="28"/>
    <m/>
    <n v="-266"/>
    <n v="50456"/>
    <s v="Tropical Beach Bv"/>
    <x v="48"/>
    <s v="Algemene Vergadering"/>
    <x v="0"/>
    <x v="0"/>
    <x v="1"/>
    <x v="1"/>
    <x v="3"/>
    <x v="7"/>
  </r>
  <r>
    <x v="1"/>
    <x v="6"/>
    <n v="26510067"/>
    <x v="5"/>
    <x v="5"/>
    <s v="STICHTING DERDENGELDEN BUCKAROO     NMZFCWJXQ0DNEVB5S05DMNI2"/>
    <n v="44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WUKWVGDJOFRQANLWTVFKTWRZ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WNLINWLCWK43CNFNOHZYOVJY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AGDUOWV3N3RZTZJTRNB4B0DS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C3PILYT0RUXIUZLNWDJLMTH4"/>
    <n v="66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NTHYRFPQADL5CMKZDHBYBZRB"/>
    <n v="198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VLNUVXRCVC8XYUPYNGTRAFFL"/>
    <n v="110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Q1BRNEHZTMR3UWRIULFANG9D"/>
    <n v="198"/>
    <m/>
    <m/>
    <x v="7"/>
    <s v="Vergunningsbijdrage en lidgelden"/>
    <x v="0"/>
    <x v="0"/>
    <x v="0"/>
    <x v="0"/>
    <x v="3"/>
    <x v="5"/>
  </r>
  <r>
    <x v="1"/>
    <x v="6"/>
    <n v="26510067"/>
    <x v="5"/>
    <x v="5"/>
    <s v="UNSU AALST FV                       LMB2526-000782"/>
    <n v="154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S2NRU3M4SNZAZGVGBWJJDXLH"/>
    <n v="176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VHLIWLHXWW0YYVG3VMHYUMX6"/>
    <n v="44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UFNSB1J1NEPKETJTK1CZOEXA"/>
    <n v="13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K3RVV0S2M3ZMZKD2MGQWCW9M"/>
    <n v="66"/>
    <m/>
    <m/>
    <x v="7"/>
    <s v="Vergunningsbijdrage en lidgelden"/>
    <x v="0"/>
    <x v="0"/>
    <x v="0"/>
    <x v="0"/>
    <x v="3"/>
    <x v="5"/>
  </r>
  <r>
    <x v="1"/>
    <x v="6"/>
    <n v="26510067"/>
    <x v="5"/>
    <x v="5"/>
    <s v="KIME AALTER                         LMB2526-000716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L0XZCZLXK3OXZWFUAEFMRG4Y"/>
    <n v="88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DW55DYTWATNHSWDGREXKN1DM"/>
    <n v="396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ZFJZQLHABMERQUXIA0T5OFK1"/>
    <n v="110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A0NZS0I1NLJTS0FVZUN2AUZL"/>
    <n v="24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OFGWN3B4VFNCRI9OWC8YCMNS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MKNVWXR0RC9OC2XSTJU4ZEPX"/>
    <n v="44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S3HGTHP5CJKRZMCRDLDUWWY2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EDNWDZUYSVZYBZRLT2WWOFRM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KARATE LANDEN                       LMB2526-000695"/>
    <n v="110"/>
    <m/>
    <m/>
    <x v="7"/>
    <s v="Vergunningsbijdrage en lidgelden"/>
    <x v="0"/>
    <x v="0"/>
    <x v="0"/>
    <x v="0"/>
    <x v="3"/>
    <x v="5"/>
  </r>
  <r>
    <x v="1"/>
    <x v="6"/>
    <n v="26510067"/>
    <x v="5"/>
    <x v="5"/>
    <s v="DE H PETER DE GRANDE                LNB2526000708"/>
    <n v="2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DUVYESTOVTZ3S1PSVMNNSFND"/>
    <n v="88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SNLISJVZAVLJOGVSMWDBL3JV"/>
    <n v="176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BDLURHPSRZLIY1LZQVBWVKN3"/>
    <n v="352"/>
    <m/>
    <m/>
    <x v="7"/>
    <s v="Vergunningsbijdrage en lidgelden"/>
    <x v="0"/>
    <x v="0"/>
    <x v="0"/>
    <x v="0"/>
    <x v="3"/>
    <x v="5"/>
  </r>
  <r>
    <x v="1"/>
    <x v="6"/>
    <n v="26510067"/>
    <x v="5"/>
    <x v="5"/>
    <s v="STICHTING DERDENGELDEN BUCKAROO     TEXVMLZPDLVDCEIRRMTHVMFJ"/>
    <n v="44"/>
    <m/>
    <m/>
    <x v="7"/>
    <s v="Vergunningsbijdrage en lidgelden"/>
    <x v="0"/>
    <x v="0"/>
    <x v="0"/>
    <x v="0"/>
    <x v="3"/>
    <x v="5"/>
  </r>
  <r>
    <x v="1"/>
    <x v="6"/>
    <n v="26600169"/>
    <x v="23"/>
    <x v="23"/>
    <m/>
    <n v="-169.4"/>
    <n v="50406"/>
    <s v="marijke Vermeulen"/>
    <x v="26"/>
    <s v="Kantoorruimte"/>
    <x v="0"/>
    <x v="0"/>
    <x v="1"/>
    <x v="1"/>
    <x v="3"/>
    <x v="7"/>
  </r>
  <r>
    <x v="1"/>
    <x v="6"/>
    <n v="26510067"/>
    <x v="5"/>
    <x v="5"/>
    <s v="GOSHINKAI EEKLO VZW                 LMB2526-000675"/>
    <n v="44"/>
    <n v="50242"/>
    <s v="Goshinkai Eeklo"/>
    <x v="7"/>
    <s v="Vergunningsbijdrage en lidgelden"/>
    <x v="0"/>
    <x v="0"/>
    <x v="0"/>
    <x v="0"/>
    <x v="3"/>
    <x v="5"/>
  </r>
  <r>
    <x v="1"/>
    <x v="6"/>
    <n v="26510067"/>
    <x v="5"/>
    <x v="5"/>
    <s v="SCHOTOKAN KARATE CLUB DEINZE        LMB2526-000704"/>
    <n v="110"/>
    <m/>
    <m/>
    <x v="7"/>
    <s v="Vergunningsbijdrage en lidgelden"/>
    <x v="0"/>
    <x v="0"/>
    <x v="0"/>
    <x v="0"/>
    <x v="3"/>
    <x v="5"/>
  </r>
  <r>
    <x v="1"/>
    <x v="14"/>
    <n v="26510068"/>
    <x v="5"/>
    <x v="5"/>
    <s v="KARATECLUB UNITED FRIENDS           LMB 2526-000726"/>
    <n v="22"/>
    <m/>
    <m/>
    <x v="7"/>
    <s v="Vergunningsbijdrage en lidgelden"/>
    <x v="0"/>
    <x v="0"/>
    <x v="0"/>
    <x v="0"/>
    <x v="3"/>
    <x v="5"/>
  </r>
  <r>
    <x v="1"/>
    <x v="14"/>
    <n v="26600176"/>
    <x v="8"/>
    <x v="8"/>
    <m/>
    <n v="-112.48"/>
    <n v="50309"/>
    <s v="Ludo l'ecluse"/>
    <x v="51"/>
    <s v="Organiseren van G-karate initiatieven (stages, wedstrijden,"/>
    <x v="0"/>
    <x v="0"/>
    <x v="1"/>
    <x v="1"/>
    <x v="0"/>
    <x v="12"/>
  </r>
  <r>
    <x v="1"/>
    <x v="14"/>
    <n v="26510068"/>
    <x v="5"/>
    <x v="5"/>
    <s v="STICHTING DERDENGELDEN BUCKAROO     VWN1BKJTQUTINXZDWMFQQLZJ"/>
    <n v="374"/>
    <m/>
    <m/>
    <x v="7"/>
    <s v="Vergunningsbijdrage en lidgelden"/>
    <x v="0"/>
    <x v="0"/>
    <x v="0"/>
    <x v="0"/>
    <x v="3"/>
    <x v="5"/>
  </r>
  <r>
    <x v="1"/>
    <x v="14"/>
    <n v="26510068"/>
    <x v="5"/>
    <x v="5"/>
    <s v="LOMMEL KARATECLUB FV                LMB2526-000672"/>
    <n v="22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MDNPBJNRRHVWL0RYV3Y4MHDM"/>
    <n v="110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DMOYLZLLCXJRSNRPUKI4SMDH"/>
    <n v="66"/>
    <m/>
    <m/>
    <x v="7"/>
    <s v="Vergunningsbijdrage en lidgelden"/>
    <x v="0"/>
    <x v="0"/>
    <x v="0"/>
    <x v="0"/>
    <x v="3"/>
    <x v="5"/>
  </r>
  <r>
    <x v="1"/>
    <x v="14"/>
    <n v="26600178"/>
    <x v="28"/>
    <x v="28"/>
    <m/>
    <n v="-194"/>
    <n v="10170"/>
    <s v="SPORT VLAANDEREN"/>
    <x v="41"/>
    <s v="Voorzien van een doorlopend leertraject waarbij scheidsrecht"/>
    <x v="0"/>
    <x v="0"/>
    <x v="1"/>
    <x v="1"/>
    <x v="0"/>
    <x v="0"/>
  </r>
  <r>
    <x v="1"/>
    <x v="14"/>
    <n v="26510068"/>
    <x v="5"/>
    <x v="5"/>
    <s v="STICHTING DERDENGELDEN BUCKAROO     VFJYT3PHSTRFZ1ZZU1PODWD6"/>
    <n v="88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BGTND0RLL2DGBMHHOGJUSK5P"/>
    <n v="110"/>
    <m/>
    <m/>
    <x v="7"/>
    <s v="Vergunningsbijdrage en lidgelden"/>
    <x v="0"/>
    <x v="0"/>
    <x v="0"/>
    <x v="0"/>
    <x v="3"/>
    <x v="5"/>
  </r>
  <r>
    <x v="1"/>
    <x v="14"/>
    <n v="26600178"/>
    <x v="54"/>
    <x v="54"/>
    <m/>
    <n v="-150"/>
    <n v="10170"/>
    <s v="SPORT VLAANDEREN"/>
    <x v="41"/>
    <s v="Voorzien van een doorlopend leertraject waarbij scheidsrecht"/>
    <x v="0"/>
    <x v="0"/>
    <x v="1"/>
    <x v="1"/>
    <x v="0"/>
    <x v="0"/>
  </r>
  <r>
    <x v="1"/>
    <x v="14"/>
    <n v="26510068"/>
    <x v="5"/>
    <x v="5"/>
    <s v="STICHTING DERDENGELDEN BUCKAROO     CFBPCNPRUFJPWG9HL0NKMNNU"/>
    <n v="88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ANQYRU4ZU0TXOEU4ZXJEMDBK"/>
    <n v="220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AI SEI KAN SHOTOKAN KC OU          LMB2526-000718"/>
    <n v="44"/>
    <m/>
    <m/>
    <x v="7"/>
    <s v="Vergunningsbijdrage en lidgelden"/>
    <x v="0"/>
    <x v="0"/>
    <x v="0"/>
    <x v="0"/>
    <x v="3"/>
    <x v="5"/>
  </r>
  <r>
    <x v="1"/>
    <x v="14"/>
    <n v="26600180"/>
    <x v="48"/>
    <x v="48"/>
    <m/>
    <n v="-4.2"/>
    <n v="1"/>
    <s v="Diverse leveranciers"/>
    <x v="4"/>
    <s v="(pro)Actief promoten van alle activiteiten op de website én"/>
    <x v="0"/>
    <x v="0"/>
    <x v="1"/>
    <x v="1"/>
    <x v="1"/>
    <x v="1"/>
  </r>
  <r>
    <x v="1"/>
    <x v="14"/>
    <n v="26510068"/>
    <x v="5"/>
    <x v="5"/>
    <s v="STICHTING DERDENGELDEN BUCKAROO     Q3HWDNNVETRVYMZHMWHLTZG1"/>
    <n v="44"/>
    <m/>
    <m/>
    <x v="7"/>
    <s v="Vergunningsbijdrage en lidgelden"/>
    <x v="0"/>
    <x v="0"/>
    <x v="0"/>
    <x v="0"/>
    <x v="3"/>
    <x v="5"/>
  </r>
  <r>
    <x v="1"/>
    <x v="14"/>
    <n v="26600176"/>
    <x v="13"/>
    <x v="13"/>
    <m/>
    <n v="-40"/>
    <n v="50309"/>
    <s v="Ludo l'ecluse"/>
    <x v="51"/>
    <s v="Organiseren van G-karate initiatieven (stages, wedstrijden,"/>
    <x v="0"/>
    <x v="0"/>
    <x v="1"/>
    <x v="1"/>
    <x v="0"/>
    <x v="12"/>
  </r>
  <r>
    <x v="3"/>
    <x v="64"/>
    <n v="26600093"/>
    <x v="13"/>
    <x v="13"/>
    <m/>
    <n v="-52"/>
    <n v="10056"/>
    <s v="DE KEYZER TOM"/>
    <x v="17"/>
    <s v="Deelname aan Internationale wedstrijden WKF"/>
    <x v="0"/>
    <x v="0"/>
    <x v="1"/>
    <x v="1"/>
    <x v="0"/>
    <x v="0"/>
  </r>
  <r>
    <x v="1"/>
    <x v="14"/>
    <n v="26510068"/>
    <x v="5"/>
    <x v="5"/>
    <s v="ASAHI KARATE HASSELT VZW            LMB2526-000655"/>
    <n v="66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B1FWRU9VSMZHMHVIN29MK3JA"/>
    <n v="88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WDVACKFQRKE4MVBICFJOEEW1"/>
    <n v="44"/>
    <m/>
    <m/>
    <x v="7"/>
    <s v="Vergunningsbijdrage en lidgelden"/>
    <x v="0"/>
    <x v="0"/>
    <x v="0"/>
    <x v="0"/>
    <x v="3"/>
    <x v="5"/>
  </r>
  <r>
    <x v="1"/>
    <x v="14"/>
    <n v="26600179"/>
    <x v="17"/>
    <x v="17"/>
    <m/>
    <n v="-9.1"/>
    <n v="10025"/>
    <s v="BPOST"/>
    <x v="27"/>
    <s v="Andere uitgaven"/>
    <x v="0"/>
    <x v="0"/>
    <x v="1"/>
    <x v="1"/>
    <x v="3"/>
    <x v="7"/>
  </r>
  <r>
    <x v="1"/>
    <x v="14"/>
    <n v="26510068"/>
    <x v="5"/>
    <x v="5"/>
    <s v="STICHTING DERDENGELDEN BUCKAROO     OHP5DZK4VK1UY2DOLZLKRFBZ"/>
    <n v="286"/>
    <m/>
    <m/>
    <x v="7"/>
    <s v="Vergunningsbijdrage en lidgelden"/>
    <x v="0"/>
    <x v="0"/>
    <x v="0"/>
    <x v="0"/>
    <x v="3"/>
    <x v="5"/>
  </r>
  <r>
    <x v="1"/>
    <x v="14"/>
    <n v="26510068"/>
    <x v="5"/>
    <x v="5"/>
    <s v="KARATECLUB                          LMB2526-000717"/>
    <n v="66"/>
    <n v="50245"/>
    <s v="No Ichigo Landegem"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UNLYSMW2CFHSCZZPY2XSMXFP"/>
    <n v="44"/>
    <m/>
    <m/>
    <x v="7"/>
    <s v="Vergunningsbijdrage en lidgelden"/>
    <x v="0"/>
    <x v="0"/>
    <x v="0"/>
    <x v="0"/>
    <x v="3"/>
    <x v="5"/>
  </r>
  <r>
    <x v="1"/>
    <x v="85"/>
    <n v="26600210"/>
    <x v="55"/>
    <x v="55"/>
    <m/>
    <n v="-90"/>
    <n v="50469"/>
    <s v="Hrvatski Karate Savez"/>
    <x v="17"/>
    <s v="Deelname aan Internationale wedstrijden WKF"/>
    <x v="0"/>
    <x v="0"/>
    <x v="1"/>
    <x v="1"/>
    <x v="0"/>
    <x v="0"/>
  </r>
  <r>
    <x v="1"/>
    <x v="14"/>
    <n v="26510068"/>
    <x v="5"/>
    <x v="5"/>
    <s v="TASSEIKAN VZW                       LMB2526-000766  4074 TAS"/>
    <n v="66"/>
    <m/>
    <m/>
    <x v="7"/>
    <s v="Vergunningsbijdrage en lidgelden"/>
    <x v="0"/>
    <x v="0"/>
    <x v="0"/>
    <x v="0"/>
    <x v="3"/>
    <x v="5"/>
  </r>
  <r>
    <x v="1"/>
    <x v="14"/>
    <n v="26600179"/>
    <x v="17"/>
    <x v="17"/>
    <m/>
    <n v="-15.8"/>
    <n v="10025"/>
    <s v="BPOST"/>
    <x v="29"/>
    <s v="Vergunningsboekjes en postzegels"/>
    <x v="0"/>
    <x v="0"/>
    <x v="1"/>
    <x v="1"/>
    <x v="1"/>
    <x v="7"/>
  </r>
  <r>
    <x v="1"/>
    <x v="14"/>
    <n v="26510068"/>
    <x v="5"/>
    <x v="5"/>
    <s v="STICHTING DERDENGELDEN BUCKAROO     CDNVCUTAY2PSN0XXALHKCMJX"/>
    <n v="22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BZBOTW4XTE9KZG1QTVA2OU9Y"/>
    <n v="49"/>
    <m/>
    <m/>
    <x v="7"/>
    <s v="Vergunningsbijdrage en lidgelden"/>
    <x v="0"/>
    <x v="0"/>
    <x v="0"/>
    <x v="0"/>
    <x v="3"/>
    <x v="5"/>
  </r>
  <r>
    <x v="1"/>
    <x v="14"/>
    <n v="26510068"/>
    <x v="5"/>
    <x v="5"/>
    <s v="STICHTING DERDENGELDEN BUCKAROO     SZY3DGWRVMRUL00ZZHDSZUVP"/>
    <n v="22"/>
    <m/>
    <m/>
    <x v="7"/>
    <s v="Vergunningsbijdrage en lidgelden"/>
    <x v="0"/>
    <x v="0"/>
    <x v="0"/>
    <x v="0"/>
    <x v="3"/>
    <x v="5"/>
  </r>
  <r>
    <x v="1"/>
    <x v="14"/>
    <n v="26600177"/>
    <x v="8"/>
    <x v="8"/>
    <m/>
    <n v="-62.73"/>
    <n v="10191"/>
    <s v="VAN LOOY EDDY"/>
    <x v="51"/>
    <s v="Organiseren van G-karate initiatieven (stages, wedstrijden,"/>
    <x v="0"/>
    <x v="0"/>
    <x v="1"/>
    <x v="1"/>
    <x v="0"/>
    <x v="12"/>
  </r>
  <r>
    <x v="1"/>
    <x v="14"/>
    <n v="26510068"/>
    <x v="5"/>
    <x v="5"/>
    <s v="STICHTING DERDENGELDEN BUCKAROO     UUVXOUO3Y05XOUDRC1H6MENH"/>
    <n v="44"/>
    <m/>
    <m/>
    <x v="7"/>
    <s v="Vergunningsbijdrage en lidgelden"/>
    <x v="0"/>
    <x v="0"/>
    <x v="0"/>
    <x v="0"/>
    <x v="3"/>
    <x v="5"/>
  </r>
  <r>
    <x v="1"/>
    <x v="14"/>
    <n v="26600177"/>
    <x v="9"/>
    <x v="9"/>
    <m/>
    <n v="-40"/>
    <n v="10191"/>
    <s v="VAN LOOY EDDY"/>
    <x v="51"/>
    <s v="Organiseren van G-karate initiatieven (stages, wedstrijden,"/>
    <x v="0"/>
    <x v="0"/>
    <x v="1"/>
    <x v="1"/>
    <x v="0"/>
    <x v="12"/>
  </r>
  <r>
    <x v="1"/>
    <x v="14"/>
    <n v="26510068"/>
    <x v="5"/>
    <x v="5"/>
    <s v="STICHTING DERDENGELDEN BUCKAROO     NWXWB1NLB2WZCC9HY1HITKC1"/>
    <n v="220"/>
    <m/>
    <m/>
    <x v="7"/>
    <s v="Vergunningsbijdrage en lidgelden"/>
    <x v="0"/>
    <x v="0"/>
    <x v="0"/>
    <x v="0"/>
    <x v="3"/>
    <x v="5"/>
  </r>
  <r>
    <x v="4"/>
    <x v="86"/>
    <n v="26600284"/>
    <x v="55"/>
    <x v="55"/>
    <s v="Terugbetaling inschrijving atleet internationale wedstrijd"/>
    <n v="-90"/>
    <n v="50480"/>
    <s v="Shio Karate Oostende"/>
    <x v="17"/>
    <s v="Deelname aan Internationale wedstrijden WKF"/>
    <x v="0"/>
    <x v="0"/>
    <x v="1"/>
    <x v="1"/>
    <x v="0"/>
    <x v="0"/>
  </r>
  <r>
    <x v="1"/>
    <x v="87"/>
    <n v="26600182"/>
    <x v="26"/>
    <x v="26"/>
    <m/>
    <n v="-219.25"/>
    <n v="50091"/>
    <s v="Dkv Belgium Nv"/>
    <x v="28"/>
    <s v="Intern personeel"/>
    <x v="0"/>
    <x v="0"/>
    <x v="1"/>
    <x v="1"/>
    <x v="3"/>
    <x v="7"/>
  </r>
  <r>
    <x v="1"/>
    <x v="87"/>
    <n v="26510069"/>
    <x v="5"/>
    <x v="5"/>
    <s v="RYOKEN                              LMB2526-000747"/>
    <n v="22"/>
    <m/>
    <m/>
    <x v="7"/>
    <s v="Vergunningsbijdrage en lidgelden"/>
    <x v="0"/>
    <x v="0"/>
    <x v="0"/>
    <x v="0"/>
    <x v="3"/>
    <x v="5"/>
  </r>
  <r>
    <x v="1"/>
    <x v="87"/>
    <n v="26600208"/>
    <x v="8"/>
    <x v="8"/>
    <m/>
    <n v="-104.69"/>
    <n v="50127"/>
    <s v="Emanuel MIsselyn"/>
    <x v="15"/>
    <s v="Organiseren van elitetrainingen WKF"/>
    <x v="0"/>
    <x v="0"/>
    <x v="1"/>
    <x v="1"/>
    <x v="0"/>
    <x v="0"/>
  </r>
  <r>
    <x v="1"/>
    <x v="87"/>
    <n v="26600208"/>
    <x v="31"/>
    <x v="31"/>
    <m/>
    <n v="-50"/>
    <n v="50127"/>
    <s v="Emanuel MIsselyn"/>
    <x v="15"/>
    <s v="Organiseren van elitetrainingen WKF"/>
    <x v="0"/>
    <x v="0"/>
    <x v="1"/>
    <x v="1"/>
    <x v="0"/>
    <x v="0"/>
  </r>
  <r>
    <x v="1"/>
    <x v="87"/>
    <n v="26600181"/>
    <x v="1"/>
    <x v="1"/>
    <m/>
    <n v="86.03"/>
    <n v="50444"/>
    <s v="Maximum Image Bv"/>
    <x v="3"/>
    <s v="Creëren van een promotiebudget voor werkgroepen en commissie"/>
    <x v="0"/>
    <x v="0"/>
    <x v="1"/>
    <x v="1"/>
    <x v="1"/>
    <x v="2"/>
  </r>
  <r>
    <x v="1"/>
    <x v="88"/>
    <n v="26600184"/>
    <x v="17"/>
    <x v="17"/>
    <s v="verlegd"/>
    <n v="-19.010000000000002"/>
    <n v="50446"/>
    <s v="Openai Ireland Limited"/>
    <x v="18"/>
    <s v="Applicaties ( freshdesk, kontentino, website, telenet, com-o"/>
    <x v="0"/>
    <x v="0"/>
    <x v="1"/>
    <x v="1"/>
    <x v="4"/>
    <x v="7"/>
  </r>
  <r>
    <x v="1"/>
    <x v="88"/>
    <n v="26600183"/>
    <x v="13"/>
    <x v="13"/>
    <m/>
    <n v="-60"/>
    <n v="50303"/>
    <s v="Kevin Verdyck"/>
    <x v="15"/>
    <s v="Organiseren van elitetrainingen WKF"/>
    <x v="0"/>
    <x v="0"/>
    <x v="1"/>
    <x v="1"/>
    <x v="0"/>
    <x v="0"/>
  </r>
  <r>
    <x v="1"/>
    <x v="88"/>
    <n v="26600183"/>
    <x v="8"/>
    <x v="8"/>
    <m/>
    <n v="-83.06"/>
    <n v="50303"/>
    <s v="Kevin Verdyck"/>
    <x v="15"/>
    <s v="Organiseren van elitetrainingen WKF"/>
    <x v="0"/>
    <x v="0"/>
    <x v="1"/>
    <x v="1"/>
    <x v="0"/>
    <x v="0"/>
  </r>
  <r>
    <x v="1"/>
    <x v="88"/>
    <n v="26510070"/>
    <x v="5"/>
    <x v="5"/>
    <s v="DOKAN                               LMB2526-000661"/>
    <n v="44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BMLKR3DZDTA2CUNFT1M5QK03"/>
    <n v="2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KARATECLUB 'TOUKON'                 LMB2526-000725"/>
    <n v="2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TE93TJDWELPNRWMRQUFRL2VE"/>
    <n v="44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CLLJT00XUXDKEHHICTBXTKRT"/>
    <n v="2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EXPVM2RIVEMYMK5QBVJTSVL5"/>
    <n v="88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BVJWQ3D1MGHLZWRIQUFUCZI1"/>
    <n v="13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ADDKZHPWSTZHNI8VS0TLWWZQ"/>
    <n v="88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NMLGZES2AGDZB2VHCUHOZMPR"/>
    <n v="66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TEH3AVHXL1IVAJQ4UDD2AJVW"/>
    <n v="2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UXHHTDUVC0PWU3QVBUFIB3RI"/>
    <n v="88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R25YEIS4RZDXT2FPBXFIS25H"/>
    <n v="154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TVK2Z3ZUUWVTEWVTSUMZOFLH"/>
    <n v="44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MFIRRXM4OU5OS2JHVTZ4AKPZ"/>
    <n v="2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WLHIDJZGOS9NNTJMZEHVR2DN"/>
    <n v="22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EEQ5MXLZTVJUYVRJRDYVUHBT"/>
    <n v="66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RWZIWFNEQUXNELBHOHJSCDIR"/>
    <n v="286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B20VAMHWVGZWTTY1Q1PZD292"/>
    <n v="110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CEFHR29HK3VRU1MRRVHQVVRH"/>
    <n v="44"/>
    <m/>
    <m/>
    <x v="7"/>
    <s v="Vergunningsbijdrage en lidgelden"/>
    <x v="0"/>
    <x v="0"/>
    <x v="0"/>
    <x v="0"/>
    <x v="3"/>
    <x v="5"/>
  </r>
  <r>
    <x v="1"/>
    <x v="89"/>
    <n v="26510071"/>
    <x v="5"/>
    <x v="5"/>
    <s v="STICHTING DERDENGELDEN BUCKAROO     DMTXOVOWVGHTCNFKT1VZSK5G"/>
    <n v="66"/>
    <m/>
    <m/>
    <x v="7"/>
    <s v="Vergunningsbijdrage en lidgelden"/>
    <x v="0"/>
    <x v="0"/>
    <x v="0"/>
    <x v="0"/>
    <x v="3"/>
    <x v="5"/>
  </r>
  <r>
    <x v="1"/>
    <x v="90"/>
    <n v="26510072"/>
    <x v="5"/>
    <x v="5"/>
    <s v="STICHTING DERDENGELDEN BUCKAROO     BWPTDKVLAFOXBZBLWXRHAMOX"/>
    <n v="176"/>
    <m/>
    <m/>
    <x v="7"/>
    <s v="Vergunningsbijdrage en lidgelden"/>
    <x v="0"/>
    <x v="0"/>
    <x v="0"/>
    <x v="0"/>
    <x v="3"/>
    <x v="5"/>
  </r>
  <r>
    <x v="1"/>
    <x v="90"/>
    <n v="26600186"/>
    <x v="56"/>
    <x v="56"/>
    <m/>
    <n v="-302.5"/>
    <n v="50260"/>
    <s v="Dapco V.o.f."/>
    <x v="52"/>
    <s v="Voorzien van kledij om de elite 'Karate Vlaanderen' een prof"/>
    <x v="0"/>
    <x v="0"/>
    <x v="1"/>
    <x v="1"/>
    <x v="0"/>
    <x v="10"/>
  </r>
  <r>
    <x v="1"/>
    <x v="90"/>
    <n v="26600185"/>
    <x v="57"/>
    <x v="57"/>
    <m/>
    <n v="-69.989999999999995"/>
    <n v="50457"/>
    <s v="Bart Gees BV"/>
    <x v="49"/>
    <s v="Uitwerken en organiseren van een trainingsmoment voor kinder"/>
    <x v="0"/>
    <x v="0"/>
    <x v="1"/>
    <x v="1"/>
    <x v="2"/>
    <x v="4"/>
  </r>
  <r>
    <x v="1"/>
    <x v="90"/>
    <n v="26510072"/>
    <x v="5"/>
    <x v="5"/>
    <s v="KARATECLUB COBRA FV                 LMB2526-000701"/>
    <n v="22"/>
    <m/>
    <m/>
    <x v="7"/>
    <s v="Vergunningsbijdrage en lidgelden"/>
    <x v="0"/>
    <x v="0"/>
    <x v="0"/>
    <x v="0"/>
    <x v="3"/>
    <x v="5"/>
  </r>
  <r>
    <x v="1"/>
    <x v="90"/>
    <n v="26510072"/>
    <x v="5"/>
    <x v="5"/>
    <s v="STICHTING DERDENGELDEN BUCKAROO     AUKRQZF1RKY0UUNSELL0Z3PO"/>
    <n v="66"/>
    <m/>
    <m/>
    <x v="7"/>
    <s v="Vergunningsbijdrage en lidgelden"/>
    <x v="0"/>
    <x v="0"/>
    <x v="0"/>
    <x v="0"/>
    <x v="3"/>
    <x v="5"/>
  </r>
  <r>
    <x v="1"/>
    <x v="90"/>
    <n v="26600187"/>
    <x v="17"/>
    <x v="17"/>
    <m/>
    <n v="-230.38"/>
    <n v="50142"/>
    <s v="Com-one Bv"/>
    <x v="18"/>
    <s v="Applicaties ( freshdesk, kontentino, website, telenet, com-o"/>
    <x v="0"/>
    <x v="0"/>
    <x v="1"/>
    <x v="1"/>
    <x v="4"/>
    <x v="7"/>
  </r>
  <r>
    <x v="1"/>
    <x v="90"/>
    <n v="26510072"/>
    <x v="5"/>
    <x v="5"/>
    <s v="STICHTING DERDENGELDEN BUCKAROO     N29JQMQ1ELFGATNBBHBNVCTY"/>
    <n v="22"/>
    <m/>
    <m/>
    <x v="7"/>
    <s v="Vergunningsbijdrage en lidgelden"/>
    <x v="0"/>
    <x v="0"/>
    <x v="0"/>
    <x v="0"/>
    <x v="3"/>
    <x v="5"/>
  </r>
  <r>
    <x v="1"/>
    <x v="90"/>
    <n v="26510072"/>
    <x v="5"/>
    <x v="5"/>
    <s v="STICHTING DERDENGELDEN BUCKAROO     L3BKRUHNZXLJUG1NUTLZCVNA"/>
    <n v="22"/>
    <m/>
    <m/>
    <x v="7"/>
    <s v="Vergunningsbijdrage en lidgelden"/>
    <x v="0"/>
    <x v="0"/>
    <x v="0"/>
    <x v="0"/>
    <x v="3"/>
    <x v="5"/>
  </r>
  <r>
    <x v="1"/>
    <x v="91"/>
    <n v="26600188"/>
    <x v="17"/>
    <x v="17"/>
    <m/>
    <n v="-205.7"/>
    <n v="50142"/>
    <s v="Com-one Bv"/>
    <x v="18"/>
    <s v="Applicaties ( freshdesk, kontentino, website, telenet, com-o"/>
    <x v="0"/>
    <x v="0"/>
    <x v="1"/>
    <x v="1"/>
    <x v="4"/>
    <x v="7"/>
  </r>
  <r>
    <x v="1"/>
    <x v="91"/>
    <n v="26510073"/>
    <x v="5"/>
    <x v="5"/>
    <s v="STICHTING DERDENGELDEN BUCKAROO     BKTNBED5CMFZD3FQK2S3SMXM"/>
    <n v="44"/>
    <m/>
    <m/>
    <x v="7"/>
    <s v="Vergunningsbijdrage en lidgelden"/>
    <x v="0"/>
    <x v="0"/>
    <x v="0"/>
    <x v="0"/>
    <x v="3"/>
    <x v="5"/>
  </r>
  <r>
    <x v="1"/>
    <x v="92"/>
    <n v="26510074"/>
    <x v="5"/>
    <x v="5"/>
    <s v="DHR. SAMI BENTAYA                   INV - LMB2526-000779"/>
    <n v="110"/>
    <m/>
    <m/>
    <x v="7"/>
    <s v="Vergunningsbijdrage en lidgelden"/>
    <x v="0"/>
    <x v="0"/>
    <x v="0"/>
    <x v="0"/>
    <x v="3"/>
    <x v="5"/>
  </r>
  <r>
    <x v="1"/>
    <x v="92"/>
    <n v="26510074"/>
    <x v="5"/>
    <x v="5"/>
    <s v="STICHTING DERDENGELDEN BUCKAROO     MNJRMTBYZK93OFEYR0NBALNE"/>
    <n v="66"/>
    <m/>
    <m/>
    <x v="7"/>
    <s v="Vergunningsbijdrage en lidgelden"/>
    <x v="0"/>
    <x v="0"/>
    <x v="0"/>
    <x v="0"/>
    <x v="3"/>
    <x v="5"/>
  </r>
  <r>
    <x v="1"/>
    <x v="92"/>
    <n v="26510074"/>
    <x v="5"/>
    <x v="5"/>
    <s v="KARATECLUB COBRA FV                 LMB2526-000565"/>
    <n v="44"/>
    <m/>
    <m/>
    <x v="7"/>
    <s v="Vergunningsbijdrage en lidgelden"/>
    <x v="0"/>
    <x v="0"/>
    <x v="0"/>
    <x v="0"/>
    <x v="3"/>
    <x v="5"/>
  </r>
  <r>
    <x v="1"/>
    <x v="93"/>
    <n v="26510075"/>
    <x v="5"/>
    <x v="5"/>
    <s v="MAKAMA VZW                          LMB2526-000741"/>
    <n v="88"/>
    <m/>
    <m/>
    <x v="7"/>
    <s v="Vergunningsbijdrage en lidgelden"/>
    <x v="0"/>
    <x v="0"/>
    <x v="0"/>
    <x v="0"/>
    <x v="3"/>
    <x v="5"/>
  </r>
  <r>
    <x v="1"/>
    <x v="94"/>
    <n v="26510076"/>
    <x v="5"/>
    <x v="5"/>
    <s v="STICHTING DERDENGELDEN BUCKAROO     BVRPVZFBRVZPN3DWB3ZUK3EW"/>
    <n v="88"/>
    <m/>
    <m/>
    <x v="7"/>
    <s v="Vergunningsbijdrage en lidgelden"/>
    <x v="0"/>
    <x v="0"/>
    <x v="0"/>
    <x v="0"/>
    <x v="3"/>
    <x v="5"/>
  </r>
  <r>
    <x v="1"/>
    <x v="94"/>
    <n v="26600190"/>
    <x v="47"/>
    <x v="47"/>
    <m/>
    <n v="-110.19"/>
    <n v="50351"/>
    <s v="Ava - Papierwaren Nv"/>
    <x v="0"/>
    <s v="Organiseren van het Vlaams WKF karate kampioenschap"/>
    <x v="0"/>
    <x v="0"/>
    <x v="1"/>
    <x v="1"/>
    <x v="0"/>
    <x v="0"/>
  </r>
  <r>
    <x v="1"/>
    <x v="94"/>
    <n v="26510076"/>
    <x v="5"/>
    <x v="5"/>
    <s v="STICHTING DERDENGELDEN BUCKAROO     L25BYMJWCXLSAW9EBDY1LZRK"/>
    <n v="44"/>
    <m/>
    <m/>
    <x v="7"/>
    <s v="Vergunningsbijdrage en lidgelden"/>
    <x v="0"/>
    <x v="0"/>
    <x v="0"/>
    <x v="0"/>
    <x v="3"/>
    <x v="5"/>
  </r>
  <r>
    <x v="1"/>
    <x v="94"/>
    <n v="26600189"/>
    <x v="14"/>
    <x v="14"/>
    <m/>
    <n v="-108"/>
    <n v="10171"/>
    <s v="Stad Antwerpen"/>
    <x v="15"/>
    <s v="Organiseren van elitetrainingen WKF"/>
    <x v="0"/>
    <x v="0"/>
    <x v="1"/>
    <x v="1"/>
    <x v="0"/>
    <x v="0"/>
  </r>
  <r>
    <x v="1"/>
    <x v="94"/>
    <n v="26600191"/>
    <x v="17"/>
    <x v="17"/>
    <m/>
    <n v="-8.65"/>
    <n v="10025"/>
    <s v="BPOST"/>
    <x v="29"/>
    <s v="Vergunningsboekjes en postzegels"/>
    <x v="0"/>
    <x v="0"/>
    <x v="1"/>
    <x v="1"/>
    <x v="1"/>
    <x v="7"/>
  </r>
  <r>
    <x v="1"/>
    <x v="94"/>
    <n v="26510076"/>
    <x v="5"/>
    <x v="5"/>
    <s v="STICHTING DERDENGELDEN BUCKAROO     Y01TDVBQZTHZMTA5AKZBT3Q5"/>
    <n v="110"/>
    <m/>
    <m/>
    <x v="7"/>
    <s v="Vergunningsbijdrage en lidgelden"/>
    <x v="0"/>
    <x v="0"/>
    <x v="0"/>
    <x v="0"/>
    <x v="3"/>
    <x v="5"/>
  </r>
  <r>
    <x v="1"/>
    <x v="94"/>
    <n v="26510076"/>
    <x v="5"/>
    <x v="5"/>
    <s v="VAN DEN ABBEELE LUC                 LMB2526-000748"/>
    <n v="44"/>
    <m/>
    <m/>
    <x v="7"/>
    <s v="Vergunningsbijdrage en lidgelden"/>
    <x v="0"/>
    <x v="0"/>
    <x v="0"/>
    <x v="0"/>
    <x v="3"/>
    <x v="5"/>
  </r>
  <r>
    <x v="1"/>
    <x v="94"/>
    <n v="26510076"/>
    <x v="5"/>
    <x v="5"/>
    <s v="STICHTING DERDENGELDEN BUCKAROO     OEPDUVRNBNNXSUP4UMNXKZVS"/>
    <n v="88"/>
    <m/>
    <m/>
    <x v="7"/>
    <s v="Vergunningsbijdrage en lidgelden"/>
    <x v="0"/>
    <x v="0"/>
    <x v="0"/>
    <x v="0"/>
    <x v="3"/>
    <x v="5"/>
  </r>
  <r>
    <x v="1"/>
    <x v="95"/>
    <n v="26600192"/>
    <x v="58"/>
    <x v="58"/>
    <m/>
    <n v="-58.67"/>
    <n v="50281"/>
    <s v="Reprobel Scrl"/>
    <x v="12"/>
    <s v="Bureelmateriaal, technologisch materiaal en overige"/>
    <x v="0"/>
    <x v="0"/>
    <x v="1"/>
    <x v="1"/>
    <x v="3"/>
    <x v="7"/>
  </r>
  <r>
    <x v="1"/>
    <x v="95"/>
    <n v="26600195"/>
    <x v="47"/>
    <x v="47"/>
    <m/>
    <n v="-6.87"/>
    <n v="50458"/>
    <s v="Ad Terlinden Bv"/>
    <x v="0"/>
    <s v="Organiseren van het Vlaams WKF karate kampioenschap"/>
    <x v="0"/>
    <x v="0"/>
    <x v="1"/>
    <x v="1"/>
    <x v="0"/>
    <x v="0"/>
  </r>
  <r>
    <x v="1"/>
    <x v="95"/>
    <n v="26600193"/>
    <x v="11"/>
    <x v="11"/>
    <m/>
    <n v="-17.100000000000001"/>
    <n v="50269"/>
    <s v="Famica Bvba"/>
    <x v="0"/>
    <s v="Organiseren van het Vlaams WKF karate kampioenschap"/>
    <x v="0"/>
    <x v="0"/>
    <x v="1"/>
    <x v="1"/>
    <x v="0"/>
    <x v="0"/>
  </r>
  <r>
    <x v="1"/>
    <x v="95"/>
    <n v="26600194"/>
    <x v="11"/>
    <x v="11"/>
    <m/>
    <n v="-7.2"/>
    <n v="50269"/>
    <s v="Famica Bvba"/>
    <x v="0"/>
    <s v="Organiseren van het Vlaams WKF karate kampioenschap"/>
    <x v="0"/>
    <x v="0"/>
    <x v="1"/>
    <x v="1"/>
    <x v="0"/>
    <x v="0"/>
  </r>
  <r>
    <x v="1"/>
    <x v="96"/>
    <n v="26600196"/>
    <x v="57"/>
    <x v="57"/>
    <m/>
    <n v="-200"/>
    <n v="50443"/>
    <s v="Zanshin Karate Center Bv"/>
    <x v="0"/>
    <s v="Organiseren van het Vlaams WKF karate kampioenschap"/>
    <x v="0"/>
    <x v="0"/>
    <x v="1"/>
    <x v="1"/>
    <x v="0"/>
    <x v="0"/>
  </r>
  <r>
    <x v="1"/>
    <x v="96"/>
    <n v="26600209"/>
    <x v="8"/>
    <x v="8"/>
    <m/>
    <n v="-233.6"/>
    <n v="10056"/>
    <s v="DE KEYZER TOM"/>
    <x v="42"/>
    <s v="Talentdetectie WKF ( Scouting ) om karateka's met potentieel"/>
    <x v="0"/>
    <x v="0"/>
    <x v="1"/>
    <x v="1"/>
    <x v="0"/>
    <x v="0"/>
  </r>
  <r>
    <x v="1"/>
    <x v="96"/>
    <n v="26600196"/>
    <x v="57"/>
    <x v="57"/>
    <m/>
    <n v="-300"/>
    <n v="50443"/>
    <s v="Zanshin Karate Center Bv"/>
    <x v="0"/>
    <s v="Organiseren van het Vlaams WKF karate kampioenschap"/>
    <x v="0"/>
    <x v="0"/>
    <x v="1"/>
    <x v="1"/>
    <x v="0"/>
    <x v="0"/>
  </r>
  <r>
    <x v="1"/>
    <x v="96"/>
    <n v="26600209"/>
    <x v="13"/>
    <x v="13"/>
    <m/>
    <n v="-60.58"/>
    <n v="10056"/>
    <s v="DE KEYZER TOM"/>
    <x v="42"/>
    <s v="Talentdetectie WKF ( Scouting ) om karateka's met potentieel"/>
    <x v="0"/>
    <x v="0"/>
    <x v="1"/>
    <x v="1"/>
    <x v="0"/>
    <x v="0"/>
  </r>
  <r>
    <x v="1"/>
    <x v="96"/>
    <n v="26510078"/>
    <x v="5"/>
    <x v="5"/>
    <s v="STICHTING DERDENGELDEN BUCKAROO     CCTLZI8YOHK0V1PPCWFVQVHK"/>
    <n v="132"/>
    <m/>
    <m/>
    <x v="7"/>
    <s v="Vergunningsbijdrage en lidgelden"/>
    <x v="0"/>
    <x v="0"/>
    <x v="0"/>
    <x v="0"/>
    <x v="3"/>
    <x v="5"/>
  </r>
  <r>
    <x v="1"/>
    <x v="19"/>
    <n v="26510079"/>
    <x v="5"/>
    <x v="5"/>
    <s v="GENT (AKIYAMA --)                   CREDITNOTA LMB2526-00078"/>
    <n v="-22"/>
    <m/>
    <m/>
    <x v="7"/>
    <s v="Vergunningsbijdrage en lidgelden"/>
    <x v="0"/>
    <x v="0"/>
    <x v="0"/>
    <x v="0"/>
    <x v="3"/>
    <x v="5"/>
  </r>
  <r>
    <x v="0"/>
    <x v="80"/>
    <n v="26600122"/>
    <x v="55"/>
    <x v="55"/>
    <m/>
    <n v="-98"/>
    <n v="50447"/>
    <s v="Kamacho DO Karateschool"/>
    <x v="17"/>
    <s v="Deelname aan Internationale wedstrijden WKF"/>
    <x v="0"/>
    <x v="0"/>
    <x v="1"/>
    <x v="1"/>
    <x v="0"/>
    <x v="0"/>
  </r>
  <r>
    <x v="0"/>
    <x v="1"/>
    <n v="26510056"/>
    <x v="0"/>
    <x v="0"/>
    <s v="KAMACHO-DO KARATESCHOOL             TERUGBETALING INSCHRIJVI"/>
    <n v="-98"/>
    <n v="50186"/>
    <s v="Vandepaer Johan"/>
    <x v="17"/>
    <s v="Deelname aan Internationale wedstrijden WKF"/>
    <x v="0"/>
    <x v="0"/>
    <x v="0"/>
    <x v="0"/>
    <x v="0"/>
    <x v="0"/>
  </r>
  <r>
    <x v="1"/>
    <x v="19"/>
    <n v="26510079"/>
    <x v="5"/>
    <x v="5"/>
    <s v="DHR. GEERT VAN IMPE                 LMB2526-000715"/>
    <n v="22"/>
    <n v="50168"/>
    <s v="Geert Van Impe"/>
    <x v="7"/>
    <s v="Vergunningsbijdrage en lidgelden"/>
    <x v="0"/>
    <x v="0"/>
    <x v="0"/>
    <x v="0"/>
    <x v="3"/>
    <x v="5"/>
  </r>
  <r>
    <x v="1"/>
    <x v="19"/>
    <n v="26510079"/>
    <x v="5"/>
    <x v="5"/>
    <s v="STICHTING DERDENGELDEN BUCKAROO     ZVKVD3HWBETCQWNSRLLJSTFR"/>
    <n v="22"/>
    <m/>
    <m/>
    <x v="7"/>
    <s v="Vergunningsbijdrage en lidgelden"/>
    <x v="0"/>
    <x v="0"/>
    <x v="0"/>
    <x v="0"/>
    <x v="3"/>
    <x v="5"/>
  </r>
  <r>
    <x v="1"/>
    <x v="85"/>
    <n v="26510080"/>
    <x v="5"/>
    <x v="5"/>
    <s v="STICHTING DERDENGELDEN BUCKAROO     MLNVTM9JSUKWAHL3VHDQT1HW"/>
    <n v="22"/>
    <m/>
    <m/>
    <x v="7"/>
    <s v="Vergunningsbijdrage en lidgelden"/>
    <x v="0"/>
    <x v="0"/>
    <x v="0"/>
    <x v="0"/>
    <x v="3"/>
    <x v="5"/>
  </r>
  <r>
    <x v="3"/>
    <x v="59"/>
    <n v="26600080"/>
    <x v="55"/>
    <x v="55"/>
    <m/>
    <n v="-125"/>
    <n v="1"/>
    <s v="Diverse leveranciers"/>
    <x v="17"/>
    <s v="Deelname aan Internationale wedstrijden WKF"/>
    <x v="0"/>
    <x v="0"/>
    <x v="1"/>
    <x v="1"/>
    <x v="0"/>
    <x v="0"/>
  </r>
  <r>
    <x v="1"/>
    <x v="85"/>
    <n v="26600211"/>
    <x v="22"/>
    <x v="22"/>
    <m/>
    <n v="-135.78"/>
    <n v="50421"/>
    <s v="Palmers Nv"/>
    <x v="28"/>
    <s v="Intern personeel"/>
    <x v="0"/>
    <x v="0"/>
    <x v="1"/>
    <x v="1"/>
    <x v="3"/>
    <x v="7"/>
  </r>
  <r>
    <x v="1"/>
    <x v="85"/>
    <n v="26510080"/>
    <x v="5"/>
    <x v="5"/>
    <s v="STICHTING DERDENGELDEN BUCKAROO     ZZA0DTFHVGNSBZB4OFRZD0PR"/>
    <n v="92"/>
    <m/>
    <m/>
    <x v="7"/>
    <s v="Vergunningsbijdrage en lidgelden"/>
    <x v="0"/>
    <x v="0"/>
    <x v="0"/>
    <x v="0"/>
    <x v="3"/>
    <x v="5"/>
  </r>
  <r>
    <x v="1"/>
    <x v="97"/>
    <n v="26600240"/>
    <x v="9"/>
    <x v="9"/>
    <m/>
    <n v="-14.67"/>
    <n v="50472"/>
    <s v="Vandamme Marc"/>
    <x v="53"/>
    <s v="Aanleveren van een scheidsrechtersteam en timekeepers voor h"/>
    <x v="0"/>
    <x v="0"/>
    <x v="1"/>
    <x v="1"/>
    <x v="0"/>
    <x v="0"/>
  </r>
  <r>
    <x v="1"/>
    <x v="97"/>
    <n v="26600216"/>
    <x v="8"/>
    <x v="8"/>
    <m/>
    <n v="-17.3"/>
    <n v="50218"/>
    <s v="Gombeer Sofie"/>
    <x v="53"/>
    <s v="Aanleveren van een scheidsrechtersteam en timekeepers voor h"/>
    <x v="0"/>
    <x v="0"/>
    <x v="1"/>
    <x v="1"/>
    <x v="0"/>
    <x v="0"/>
  </r>
  <r>
    <x v="1"/>
    <x v="97"/>
    <n v="26600230"/>
    <x v="9"/>
    <x v="9"/>
    <m/>
    <n v="-22.01"/>
    <n v="10052"/>
    <s v="DE CLERCQ MARC"/>
    <x v="53"/>
    <s v="Aanleveren van een scheidsrechtersteam en timekeepers voor h"/>
    <x v="0"/>
    <x v="0"/>
    <x v="1"/>
    <x v="1"/>
    <x v="0"/>
    <x v="0"/>
  </r>
  <r>
    <x v="1"/>
    <x v="97"/>
    <n v="26600238"/>
    <x v="9"/>
    <x v="9"/>
    <m/>
    <n v="-35.68"/>
    <n v="10179"/>
    <s v="VAN BELLE ILSE"/>
    <x v="53"/>
    <s v="Aanleveren van een scheidsrechtersteam en timekeepers voor h"/>
    <x v="0"/>
    <x v="0"/>
    <x v="1"/>
    <x v="1"/>
    <x v="0"/>
    <x v="0"/>
  </r>
  <r>
    <x v="1"/>
    <x v="97"/>
    <n v="26600228"/>
    <x v="9"/>
    <x v="9"/>
    <m/>
    <n v="-22.01"/>
    <n v="50275"/>
    <s v="David Voes"/>
    <x v="53"/>
    <s v="Aanleveren van een scheidsrechtersteam en timekeepers voor h"/>
    <x v="0"/>
    <x v="0"/>
    <x v="1"/>
    <x v="1"/>
    <x v="0"/>
    <x v="0"/>
  </r>
  <r>
    <x v="1"/>
    <x v="97"/>
    <n v="26600229"/>
    <x v="8"/>
    <x v="8"/>
    <m/>
    <n v="-79.599999999999994"/>
    <n v="10050"/>
    <s v="DE BRUYN HANS"/>
    <x v="53"/>
    <s v="Aanleveren van een scheidsrechtersteam en timekeepers voor h"/>
    <x v="0"/>
    <x v="0"/>
    <x v="1"/>
    <x v="1"/>
    <x v="0"/>
    <x v="0"/>
  </r>
  <r>
    <x v="1"/>
    <x v="97"/>
    <n v="26600220"/>
    <x v="9"/>
    <x v="9"/>
    <m/>
    <n v="-35.68"/>
    <n v="50219"/>
    <s v="Guy Lermusiaux"/>
    <x v="53"/>
    <s v="Aanleveren van een scheidsrechtersteam en timekeepers voor h"/>
    <x v="0"/>
    <x v="0"/>
    <x v="1"/>
    <x v="1"/>
    <x v="0"/>
    <x v="0"/>
  </r>
  <r>
    <x v="1"/>
    <x v="97"/>
    <n v="26600236"/>
    <x v="8"/>
    <x v="8"/>
    <m/>
    <n v="-86.52"/>
    <n v="50336"/>
    <s v="Lewerissa Peter"/>
    <x v="53"/>
    <s v="Aanleveren van een scheidsrechtersteam en timekeepers voor h"/>
    <x v="0"/>
    <x v="0"/>
    <x v="1"/>
    <x v="1"/>
    <x v="0"/>
    <x v="0"/>
  </r>
  <r>
    <x v="1"/>
    <x v="97"/>
    <n v="26600222"/>
    <x v="9"/>
    <x v="9"/>
    <m/>
    <n v="-35.68"/>
    <n v="10168"/>
    <s v="SIMENON WERNER"/>
    <x v="53"/>
    <s v="Aanleveren van een scheidsrechtersteam en timekeepers voor h"/>
    <x v="0"/>
    <x v="0"/>
    <x v="1"/>
    <x v="1"/>
    <x v="0"/>
    <x v="0"/>
  </r>
  <r>
    <x v="1"/>
    <x v="97"/>
    <n v="26600227"/>
    <x v="9"/>
    <x v="9"/>
    <m/>
    <n v="-14.67"/>
    <n v="50470"/>
    <s v="Tips Yasmine"/>
    <x v="53"/>
    <s v="Aanleveren van een scheidsrechtersteam en timekeepers voor h"/>
    <x v="0"/>
    <x v="0"/>
    <x v="1"/>
    <x v="1"/>
    <x v="0"/>
    <x v="0"/>
  </r>
  <r>
    <x v="1"/>
    <x v="97"/>
    <n v="26600215"/>
    <x v="9"/>
    <x v="9"/>
    <m/>
    <n v="-35.68"/>
    <n v="50124"/>
    <s v="De Nil Jurgen"/>
    <x v="53"/>
    <s v="Aanleveren van een scheidsrechtersteam en timekeepers voor h"/>
    <x v="0"/>
    <x v="0"/>
    <x v="1"/>
    <x v="1"/>
    <x v="0"/>
    <x v="0"/>
  </r>
  <r>
    <x v="1"/>
    <x v="97"/>
    <n v="26600216"/>
    <x v="9"/>
    <x v="9"/>
    <m/>
    <n v="-22.01"/>
    <n v="50218"/>
    <s v="Gombeer Sofie"/>
    <x v="53"/>
    <s v="Aanleveren van een scheidsrechtersteam en timekeepers voor h"/>
    <x v="0"/>
    <x v="0"/>
    <x v="1"/>
    <x v="1"/>
    <x v="0"/>
    <x v="0"/>
  </r>
  <r>
    <x v="1"/>
    <x v="97"/>
    <n v="26600240"/>
    <x v="48"/>
    <x v="48"/>
    <m/>
    <n v="-149.68"/>
    <n v="50472"/>
    <s v="Vandamme Marc"/>
    <x v="53"/>
    <s v="Aanleveren van een scheidsrechtersteam en timekeepers voor h"/>
    <x v="0"/>
    <x v="0"/>
    <x v="1"/>
    <x v="1"/>
    <x v="0"/>
    <x v="0"/>
  </r>
  <r>
    <x v="1"/>
    <x v="97"/>
    <n v="26600237"/>
    <x v="8"/>
    <x v="8"/>
    <m/>
    <n v="-35.47"/>
    <n v="50373"/>
    <s v="Pritchard Macsen"/>
    <x v="53"/>
    <s v="Aanleveren van een scheidsrechtersteam en timekeepers voor h"/>
    <x v="0"/>
    <x v="0"/>
    <x v="1"/>
    <x v="1"/>
    <x v="0"/>
    <x v="0"/>
  </r>
  <r>
    <x v="1"/>
    <x v="97"/>
    <n v="26600249"/>
    <x v="13"/>
    <x v="13"/>
    <m/>
    <n v="-29.35"/>
    <n v="50474"/>
    <s v="Glenn Tjoens"/>
    <x v="53"/>
    <s v="Aanleveren van een scheidsrechtersteam en timekeepers voor h"/>
    <x v="0"/>
    <x v="0"/>
    <x v="1"/>
    <x v="1"/>
    <x v="0"/>
    <x v="0"/>
  </r>
  <r>
    <x v="1"/>
    <x v="97"/>
    <n v="26600245"/>
    <x v="13"/>
    <x v="13"/>
    <m/>
    <n v="-29.35"/>
    <n v="10002"/>
    <s v="ACHTEN WALTER"/>
    <x v="53"/>
    <s v="Aanleveren van een scheidsrechtersteam en timekeepers voor h"/>
    <x v="0"/>
    <x v="0"/>
    <x v="1"/>
    <x v="1"/>
    <x v="0"/>
    <x v="0"/>
  </r>
  <r>
    <x v="1"/>
    <x v="97"/>
    <n v="26600231"/>
    <x v="9"/>
    <x v="9"/>
    <m/>
    <n v="-35.68"/>
    <n v="50339"/>
    <s v="issaad Fouad"/>
    <x v="53"/>
    <s v="Aanleveren van een scheidsrechtersteam en timekeepers voor h"/>
    <x v="0"/>
    <x v="0"/>
    <x v="1"/>
    <x v="1"/>
    <x v="0"/>
    <x v="0"/>
  </r>
  <r>
    <x v="1"/>
    <x v="97"/>
    <n v="26600227"/>
    <x v="8"/>
    <x v="8"/>
    <m/>
    <n v="-44.99"/>
    <n v="50470"/>
    <s v="Tips Yasmine"/>
    <x v="53"/>
    <s v="Aanleveren van een scheidsrechtersteam en timekeepers voor h"/>
    <x v="0"/>
    <x v="0"/>
    <x v="1"/>
    <x v="1"/>
    <x v="0"/>
    <x v="0"/>
  </r>
  <r>
    <x v="1"/>
    <x v="97"/>
    <n v="26600232"/>
    <x v="8"/>
    <x v="8"/>
    <m/>
    <n v="-12.55"/>
    <n v="50471"/>
    <s v="Jacobs Lieven"/>
    <x v="53"/>
    <s v="Aanleveren van een scheidsrechtersteam en timekeepers voor h"/>
    <x v="0"/>
    <x v="0"/>
    <x v="1"/>
    <x v="1"/>
    <x v="0"/>
    <x v="0"/>
  </r>
  <r>
    <x v="1"/>
    <x v="97"/>
    <n v="26600229"/>
    <x v="9"/>
    <x v="9"/>
    <m/>
    <n v="-35.68"/>
    <n v="10050"/>
    <s v="DE BRUYN HANS"/>
    <x v="53"/>
    <s v="Aanleveren van een scheidsrechtersteam en timekeepers voor h"/>
    <x v="0"/>
    <x v="0"/>
    <x v="1"/>
    <x v="1"/>
    <x v="0"/>
    <x v="0"/>
  </r>
  <r>
    <x v="1"/>
    <x v="97"/>
    <n v="26600213"/>
    <x v="8"/>
    <x v="8"/>
    <m/>
    <n v="-34.61"/>
    <n v="10027"/>
    <s v="BROUX PETER"/>
    <x v="53"/>
    <s v="Aanleveren van een scheidsrechtersteam en timekeepers voor h"/>
    <x v="0"/>
    <x v="0"/>
    <x v="1"/>
    <x v="1"/>
    <x v="0"/>
    <x v="0"/>
  </r>
  <r>
    <x v="1"/>
    <x v="97"/>
    <n v="26600219"/>
    <x v="9"/>
    <x v="9"/>
    <m/>
    <n v="-22.01"/>
    <n v="10116"/>
    <s v="LAKOVIC VLADIMIR"/>
    <x v="53"/>
    <s v="Aanleveren van een scheidsrechtersteam en timekeepers voor h"/>
    <x v="0"/>
    <x v="0"/>
    <x v="1"/>
    <x v="1"/>
    <x v="0"/>
    <x v="0"/>
  </r>
  <r>
    <x v="1"/>
    <x v="97"/>
    <n v="26600241"/>
    <x v="9"/>
    <x v="9"/>
    <m/>
    <n v="-14.67"/>
    <n v="50334"/>
    <s v="Ines Vancalster"/>
    <x v="53"/>
    <s v="Aanleveren van een scheidsrechtersteam en timekeepers voor h"/>
    <x v="0"/>
    <x v="0"/>
    <x v="1"/>
    <x v="1"/>
    <x v="0"/>
    <x v="0"/>
  </r>
  <r>
    <x v="1"/>
    <x v="97"/>
    <n v="26600215"/>
    <x v="8"/>
    <x v="8"/>
    <m/>
    <n v="-79.599999999999994"/>
    <n v="50124"/>
    <s v="De Nil Jurgen"/>
    <x v="53"/>
    <s v="Aanleveren van een scheidsrechtersteam en timekeepers voor h"/>
    <x v="0"/>
    <x v="0"/>
    <x v="1"/>
    <x v="1"/>
    <x v="0"/>
    <x v="0"/>
  </r>
  <r>
    <x v="1"/>
    <x v="97"/>
    <n v="26600234"/>
    <x v="8"/>
    <x v="8"/>
    <m/>
    <n v="-20.76"/>
    <n v="50277"/>
    <s v="Jordens Jasper"/>
    <x v="53"/>
    <s v="Aanleveren van een scheidsrechtersteam en timekeepers voor h"/>
    <x v="0"/>
    <x v="0"/>
    <x v="1"/>
    <x v="1"/>
    <x v="0"/>
    <x v="0"/>
  </r>
  <r>
    <x v="1"/>
    <x v="97"/>
    <n v="26600231"/>
    <x v="8"/>
    <x v="8"/>
    <m/>
    <n v="-132.38"/>
    <n v="50339"/>
    <s v="issaad Fouad"/>
    <x v="53"/>
    <s v="Aanleveren van een scheidsrechtersteam en timekeepers voor h"/>
    <x v="0"/>
    <x v="0"/>
    <x v="1"/>
    <x v="1"/>
    <x v="0"/>
    <x v="0"/>
  </r>
  <r>
    <x v="1"/>
    <x v="97"/>
    <n v="26600234"/>
    <x v="9"/>
    <x v="9"/>
    <m/>
    <n v="-22.01"/>
    <n v="50277"/>
    <s v="Jordens Jasper"/>
    <x v="53"/>
    <s v="Aanleveren van een scheidsrechtersteam en timekeepers voor h"/>
    <x v="0"/>
    <x v="0"/>
    <x v="1"/>
    <x v="1"/>
    <x v="0"/>
    <x v="0"/>
  </r>
  <r>
    <x v="1"/>
    <x v="97"/>
    <n v="26600212"/>
    <x v="8"/>
    <x v="8"/>
    <m/>
    <n v="-41.53"/>
    <n v="10001"/>
    <s v="ACHTEN STEVEN"/>
    <x v="53"/>
    <s v="Aanleveren van een scheidsrechtersteam en timekeepers voor h"/>
    <x v="0"/>
    <x v="0"/>
    <x v="1"/>
    <x v="1"/>
    <x v="0"/>
    <x v="0"/>
  </r>
  <r>
    <x v="1"/>
    <x v="97"/>
    <n v="26600238"/>
    <x v="8"/>
    <x v="8"/>
    <m/>
    <n v="-104.69"/>
    <n v="10179"/>
    <s v="VAN BELLE ILSE"/>
    <x v="53"/>
    <s v="Aanleveren van een scheidsrechtersteam en timekeepers voor h"/>
    <x v="0"/>
    <x v="0"/>
    <x v="1"/>
    <x v="1"/>
    <x v="0"/>
    <x v="0"/>
  </r>
  <r>
    <x v="1"/>
    <x v="97"/>
    <n v="26600246"/>
    <x v="13"/>
    <x v="13"/>
    <m/>
    <n v="-29.35"/>
    <n v="50473"/>
    <s v="Andy Leynen"/>
    <x v="53"/>
    <s v="Aanleveren van een scheidsrechtersteam en timekeepers voor h"/>
    <x v="0"/>
    <x v="0"/>
    <x v="1"/>
    <x v="1"/>
    <x v="0"/>
    <x v="0"/>
  </r>
  <r>
    <x v="1"/>
    <x v="97"/>
    <n v="26600222"/>
    <x v="8"/>
    <x v="8"/>
    <m/>
    <n v="-34.61"/>
    <n v="10168"/>
    <s v="SIMENON WERNER"/>
    <x v="53"/>
    <s v="Aanleveren van een scheidsrechtersteam en timekeepers voor h"/>
    <x v="0"/>
    <x v="0"/>
    <x v="1"/>
    <x v="1"/>
    <x v="0"/>
    <x v="0"/>
  </r>
  <r>
    <x v="1"/>
    <x v="97"/>
    <n v="26600218"/>
    <x v="9"/>
    <x v="9"/>
    <m/>
    <n v="-35.68"/>
    <n v="10092"/>
    <s v="GOORMANS GUIDO"/>
    <x v="53"/>
    <s v="Aanleveren van een scheidsrechtersteam en timekeepers voor h"/>
    <x v="0"/>
    <x v="0"/>
    <x v="1"/>
    <x v="1"/>
    <x v="0"/>
    <x v="0"/>
  </r>
  <r>
    <x v="1"/>
    <x v="97"/>
    <n v="26600241"/>
    <x v="8"/>
    <x v="8"/>
    <m/>
    <n v="-42.39"/>
    <n v="50334"/>
    <s v="Ines Vancalster"/>
    <x v="53"/>
    <s v="Aanleveren van een scheidsrechtersteam en timekeepers voor h"/>
    <x v="0"/>
    <x v="0"/>
    <x v="1"/>
    <x v="1"/>
    <x v="0"/>
    <x v="0"/>
  </r>
  <r>
    <x v="1"/>
    <x v="97"/>
    <n v="26600248"/>
    <x v="8"/>
    <x v="8"/>
    <m/>
    <n v="-6.06"/>
    <n v="50279"/>
    <s v="Neven Evi"/>
    <x v="53"/>
    <s v="Aanleveren van een scheidsrechtersteam en timekeepers voor h"/>
    <x v="0"/>
    <x v="0"/>
    <x v="1"/>
    <x v="1"/>
    <x v="0"/>
    <x v="0"/>
  </r>
  <r>
    <x v="1"/>
    <x v="97"/>
    <n v="26600226"/>
    <x v="8"/>
    <x v="8"/>
    <m/>
    <n v="-55.37"/>
    <n v="10173"/>
    <s v="STROOBANTS JEAN"/>
    <x v="53"/>
    <s v="Aanleveren van een scheidsrechtersteam en timekeepers voor h"/>
    <x v="0"/>
    <x v="0"/>
    <x v="1"/>
    <x v="1"/>
    <x v="0"/>
    <x v="0"/>
  </r>
  <r>
    <x v="1"/>
    <x v="97"/>
    <n v="26510082"/>
    <x v="5"/>
    <x v="5"/>
    <s v="JEUGDWERKING KARATESCHOOL           LMB2526-000728"/>
    <n v="44"/>
    <n v="50427"/>
    <s v="Behzed Aouf"/>
    <x v="7"/>
    <s v="Vergunningsbijdrage en lidgelden"/>
    <x v="0"/>
    <x v="0"/>
    <x v="0"/>
    <x v="0"/>
    <x v="3"/>
    <x v="5"/>
  </r>
  <r>
    <x v="1"/>
    <x v="97"/>
    <n v="26600220"/>
    <x v="8"/>
    <x v="8"/>
    <m/>
    <n v="-36.340000000000003"/>
    <n v="50219"/>
    <s v="Guy Lermusiaux"/>
    <x v="53"/>
    <s v="Aanleveren van een scheidsrechtersteam en timekeepers voor h"/>
    <x v="0"/>
    <x v="0"/>
    <x v="1"/>
    <x v="1"/>
    <x v="0"/>
    <x v="0"/>
  </r>
  <r>
    <x v="1"/>
    <x v="97"/>
    <n v="26600217"/>
    <x v="9"/>
    <x v="9"/>
    <m/>
    <n v="-22.01"/>
    <n v="10080"/>
    <s v="EVERAERT JAN"/>
    <x v="53"/>
    <s v="Aanleveren van een scheidsrechtersteam en timekeepers voor h"/>
    <x v="0"/>
    <x v="0"/>
    <x v="1"/>
    <x v="1"/>
    <x v="0"/>
    <x v="0"/>
  </r>
  <r>
    <x v="1"/>
    <x v="97"/>
    <n v="26600244"/>
    <x v="8"/>
    <x v="8"/>
    <m/>
    <n v="-16.440000000000001"/>
    <n v="50226"/>
    <s v="Valerie Vanheusden"/>
    <x v="53"/>
    <s v="Aanleveren van een scheidsrechtersteam en timekeepers voor h"/>
    <x v="0"/>
    <x v="0"/>
    <x v="1"/>
    <x v="1"/>
    <x v="0"/>
    <x v="0"/>
  </r>
  <r>
    <x v="1"/>
    <x v="97"/>
    <n v="26600245"/>
    <x v="8"/>
    <x v="8"/>
    <m/>
    <n v="-44.13"/>
    <n v="10002"/>
    <s v="ACHTEN WALTER"/>
    <x v="53"/>
    <s v="Aanleveren van een scheidsrechtersteam en timekeepers voor h"/>
    <x v="0"/>
    <x v="0"/>
    <x v="1"/>
    <x v="1"/>
    <x v="0"/>
    <x v="0"/>
  </r>
  <r>
    <x v="1"/>
    <x v="97"/>
    <n v="26600221"/>
    <x v="8"/>
    <x v="8"/>
    <m/>
    <n v="-103.82"/>
    <n v="10146"/>
    <s v="PISSOORT SVEN"/>
    <x v="53"/>
    <s v="Aanleveren van een scheidsrechtersteam en timekeepers voor h"/>
    <x v="0"/>
    <x v="0"/>
    <x v="1"/>
    <x v="1"/>
    <x v="0"/>
    <x v="0"/>
  </r>
  <r>
    <x v="1"/>
    <x v="97"/>
    <n v="26600247"/>
    <x v="13"/>
    <x v="13"/>
    <m/>
    <n v="-29.35"/>
    <n v="50332"/>
    <s v="Clara Moria"/>
    <x v="53"/>
    <s v="Aanleveren van een scheidsrechtersteam en timekeepers voor h"/>
    <x v="0"/>
    <x v="0"/>
    <x v="1"/>
    <x v="1"/>
    <x v="0"/>
    <x v="0"/>
  </r>
  <r>
    <x v="1"/>
    <x v="97"/>
    <n v="26600223"/>
    <x v="9"/>
    <x v="9"/>
    <m/>
    <n v="-44.02"/>
    <n v="10182"/>
    <s v="VAN CALCK MORGANE"/>
    <x v="53"/>
    <s v="Aanleveren van een scheidsrechtersteam en timekeepers voor h"/>
    <x v="0"/>
    <x v="0"/>
    <x v="1"/>
    <x v="1"/>
    <x v="0"/>
    <x v="0"/>
  </r>
  <r>
    <x v="1"/>
    <x v="97"/>
    <n v="26600239"/>
    <x v="9"/>
    <x v="9"/>
    <m/>
    <n v="-35.68"/>
    <n v="10192"/>
    <s v="VAN OPSTAL JOACHIM"/>
    <x v="53"/>
    <s v="Aanleveren van een scheidsrechtersteam en timekeepers voor h"/>
    <x v="0"/>
    <x v="0"/>
    <x v="1"/>
    <x v="1"/>
    <x v="0"/>
    <x v="0"/>
  </r>
  <r>
    <x v="1"/>
    <x v="97"/>
    <n v="26600235"/>
    <x v="9"/>
    <x v="9"/>
    <m/>
    <n v="-22.01"/>
    <n v="50258"/>
    <s v="Kalinchyk Sergii"/>
    <x v="53"/>
    <s v="Aanleveren van een scheidsrechtersteam en timekeepers voor h"/>
    <x v="0"/>
    <x v="0"/>
    <x v="1"/>
    <x v="1"/>
    <x v="0"/>
    <x v="0"/>
  </r>
  <r>
    <x v="1"/>
    <x v="97"/>
    <n v="26600244"/>
    <x v="13"/>
    <x v="13"/>
    <m/>
    <n v="-29.35"/>
    <n v="50226"/>
    <s v="Valerie Vanheusden"/>
    <x v="53"/>
    <s v="Aanleveren van een scheidsrechtersteam en timekeepers voor h"/>
    <x v="0"/>
    <x v="0"/>
    <x v="1"/>
    <x v="1"/>
    <x v="0"/>
    <x v="0"/>
  </r>
  <r>
    <x v="1"/>
    <x v="97"/>
    <n v="26600223"/>
    <x v="8"/>
    <x v="8"/>
    <m/>
    <n v="-81.33"/>
    <n v="10182"/>
    <s v="VAN CALCK MORGANE"/>
    <x v="53"/>
    <s v="Aanleveren van een scheidsrechtersteam en timekeepers voor h"/>
    <x v="0"/>
    <x v="0"/>
    <x v="1"/>
    <x v="1"/>
    <x v="0"/>
    <x v="0"/>
  </r>
  <r>
    <x v="1"/>
    <x v="97"/>
    <n v="26600214"/>
    <x v="8"/>
    <x v="8"/>
    <m/>
    <n v="-22.5"/>
    <n v="50278"/>
    <s v="Croughs Dimitri"/>
    <x v="53"/>
    <s v="Aanleveren van een scheidsrechtersteam en timekeepers voor h"/>
    <x v="0"/>
    <x v="0"/>
    <x v="1"/>
    <x v="1"/>
    <x v="0"/>
    <x v="0"/>
  </r>
  <r>
    <x v="1"/>
    <x v="97"/>
    <n v="26600224"/>
    <x v="8"/>
    <x v="8"/>
    <m/>
    <n v="-51.05"/>
    <n v="10191"/>
    <s v="VAN LOOY EDDY"/>
    <x v="53"/>
    <s v="Aanleveren van een scheidsrechtersteam en timekeepers voor h"/>
    <x v="0"/>
    <x v="0"/>
    <x v="1"/>
    <x v="1"/>
    <x v="0"/>
    <x v="0"/>
  </r>
  <r>
    <x v="1"/>
    <x v="97"/>
    <n v="26600243"/>
    <x v="8"/>
    <x v="8"/>
    <m/>
    <n v="-42.39"/>
    <n v="10188"/>
    <s v="VAN HERREWEGHE DIRK"/>
    <x v="53"/>
    <s v="Aanleveren van een scheidsrechtersteam en timekeepers voor h"/>
    <x v="0"/>
    <x v="0"/>
    <x v="1"/>
    <x v="1"/>
    <x v="0"/>
    <x v="0"/>
  </r>
  <r>
    <x v="1"/>
    <x v="97"/>
    <n v="26600243"/>
    <x v="13"/>
    <x v="13"/>
    <m/>
    <n v="-29.35"/>
    <n v="10188"/>
    <s v="VAN HERREWEGHE DIRK"/>
    <x v="53"/>
    <s v="Aanleveren van een scheidsrechtersteam en timekeepers voor h"/>
    <x v="0"/>
    <x v="0"/>
    <x v="1"/>
    <x v="1"/>
    <x v="0"/>
    <x v="0"/>
  </r>
  <r>
    <x v="1"/>
    <x v="97"/>
    <n v="26600242"/>
    <x v="13"/>
    <x v="13"/>
    <m/>
    <n v="-29.35"/>
    <n v="50376"/>
    <s v="Liesbeth Nozy"/>
    <x v="53"/>
    <s v="Aanleveren van een scheidsrechtersteam en timekeepers voor h"/>
    <x v="0"/>
    <x v="0"/>
    <x v="1"/>
    <x v="1"/>
    <x v="0"/>
    <x v="0"/>
  </r>
  <r>
    <x v="1"/>
    <x v="97"/>
    <n v="26600221"/>
    <x v="9"/>
    <x v="9"/>
    <m/>
    <n v="-35.68"/>
    <n v="10146"/>
    <s v="PISSOORT SVEN"/>
    <x v="53"/>
    <s v="Aanleveren van een scheidsrechtersteam en timekeepers voor h"/>
    <x v="0"/>
    <x v="0"/>
    <x v="1"/>
    <x v="1"/>
    <x v="0"/>
    <x v="0"/>
  </r>
  <r>
    <x v="1"/>
    <x v="97"/>
    <n v="26600242"/>
    <x v="8"/>
    <x v="8"/>
    <m/>
    <n v="-16.440000000000001"/>
    <n v="50376"/>
    <s v="Liesbeth Nozy"/>
    <x v="53"/>
    <s v="Aanleveren van een scheidsrechtersteam en timekeepers voor h"/>
    <x v="0"/>
    <x v="0"/>
    <x v="1"/>
    <x v="1"/>
    <x v="0"/>
    <x v="0"/>
  </r>
  <r>
    <x v="1"/>
    <x v="97"/>
    <n v="26600225"/>
    <x v="9"/>
    <x v="9"/>
    <m/>
    <n v="-44.02"/>
    <n v="10205"/>
    <s v="VOORDECKERS DANNY"/>
    <x v="53"/>
    <s v="Aanleveren van een scheidsrechtersteam en timekeepers voor h"/>
    <x v="0"/>
    <x v="0"/>
    <x v="1"/>
    <x v="1"/>
    <x v="0"/>
    <x v="0"/>
  </r>
  <r>
    <x v="1"/>
    <x v="97"/>
    <n v="26600212"/>
    <x v="9"/>
    <x v="9"/>
    <m/>
    <n v="-35.68"/>
    <n v="10001"/>
    <s v="ACHTEN STEVEN"/>
    <x v="53"/>
    <s v="Aanleveren van een scheidsrechtersteam en timekeepers voor h"/>
    <x v="0"/>
    <x v="0"/>
    <x v="1"/>
    <x v="1"/>
    <x v="0"/>
    <x v="0"/>
  </r>
  <r>
    <x v="1"/>
    <x v="97"/>
    <n v="26600235"/>
    <x v="8"/>
    <x v="8"/>
    <m/>
    <n v="-106.42"/>
    <n v="50258"/>
    <s v="Kalinchyk Sergii"/>
    <x v="53"/>
    <s v="Aanleveren van een scheidsrechtersteam en timekeepers voor h"/>
    <x v="0"/>
    <x v="0"/>
    <x v="1"/>
    <x v="1"/>
    <x v="0"/>
    <x v="0"/>
  </r>
  <r>
    <x v="1"/>
    <x v="97"/>
    <n v="26600249"/>
    <x v="8"/>
    <x v="8"/>
    <m/>
    <n v="-43.26"/>
    <n v="50474"/>
    <s v="Glenn Tjoens"/>
    <x v="53"/>
    <s v="Aanleveren van een scheidsrechtersteam en timekeepers voor h"/>
    <x v="0"/>
    <x v="0"/>
    <x v="1"/>
    <x v="1"/>
    <x v="0"/>
    <x v="0"/>
  </r>
  <r>
    <x v="1"/>
    <x v="97"/>
    <n v="26600232"/>
    <x v="9"/>
    <x v="9"/>
    <m/>
    <n v="-7.33"/>
    <n v="50471"/>
    <s v="Jacobs Lieven"/>
    <x v="53"/>
    <s v="Aanleveren van een scheidsrechtersteam en timekeepers voor h"/>
    <x v="0"/>
    <x v="0"/>
    <x v="1"/>
    <x v="1"/>
    <x v="0"/>
    <x v="0"/>
  </r>
  <r>
    <x v="1"/>
    <x v="97"/>
    <n v="26600219"/>
    <x v="8"/>
    <x v="8"/>
    <m/>
    <n v="-40.659999999999997"/>
    <n v="10116"/>
    <s v="LAKOVIC VLADIMIR"/>
    <x v="53"/>
    <s v="Aanleveren van een scheidsrechtersteam en timekeepers voor h"/>
    <x v="0"/>
    <x v="0"/>
    <x v="1"/>
    <x v="1"/>
    <x v="0"/>
    <x v="0"/>
  </r>
  <r>
    <x v="1"/>
    <x v="97"/>
    <n v="26600213"/>
    <x v="9"/>
    <x v="9"/>
    <m/>
    <n v="-29.35"/>
    <n v="10027"/>
    <s v="BROUX PETER"/>
    <x v="53"/>
    <s v="Aanleveren van een scheidsrechtersteam en timekeepers voor h"/>
    <x v="0"/>
    <x v="0"/>
    <x v="1"/>
    <x v="1"/>
    <x v="0"/>
    <x v="0"/>
  </r>
  <r>
    <x v="1"/>
    <x v="97"/>
    <n v="26600217"/>
    <x v="8"/>
    <x v="8"/>
    <m/>
    <n v="-148.81"/>
    <n v="10080"/>
    <s v="EVERAERT JAN"/>
    <x v="53"/>
    <s v="Aanleveren van een scheidsrechtersteam en timekeepers voor h"/>
    <x v="0"/>
    <x v="0"/>
    <x v="1"/>
    <x v="1"/>
    <x v="0"/>
    <x v="0"/>
  </r>
  <r>
    <x v="1"/>
    <x v="97"/>
    <n v="26600226"/>
    <x v="9"/>
    <x v="9"/>
    <m/>
    <n v="-22.01"/>
    <n v="10173"/>
    <s v="STROOBANTS JEAN"/>
    <x v="53"/>
    <s v="Aanleveren van een scheidsrechtersteam en timekeepers voor h"/>
    <x v="0"/>
    <x v="0"/>
    <x v="1"/>
    <x v="1"/>
    <x v="0"/>
    <x v="0"/>
  </r>
  <r>
    <x v="1"/>
    <x v="97"/>
    <n v="26600248"/>
    <x v="13"/>
    <x v="13"/>
    <m/>
    <n v="-29.35"/>
    <n v="50279"/>
    <s v="Neven Evi"/>
    <x v="53"/>
    <s v="Aanleveren van een scheidsrechtersteam en timekeepers voor h"/>
    <x v="0"/>
    <x v="0"/>
    <x v="1"/>
    <x v="1"/>
    <x v="0"/>
    <x v="0"/>
  </r>
  <r>
    <x v="1"/>
    <x v="97"/>
    <n v="26600246"/>
    <x v="8"/>
    <x v="8"/>
    <m/>
    <n v="-53.64"/>
    <n v="50473"/>
    <s v="Andy Leynen"/>
    <x v="53"/>
    <s v="Aanleveren van een scheidsrechtersteam en timekeepers voor h"/>
    <x v="0"/>
    <x v="0"/>
    <x v="1"/>
    <x v="1"/>
    <x v="0"/>
    <x v="0"/>
  </r>
  <r>
    <x v="1"/>
    <x v="97"/>
    <n v="26600233"/>
    <x v="8"/>
    <x v="8"/>
    <m/>
    <n v="-44.13"/>
    <n v="10108"/>
    <s v="JANSEN ROXANNE"/>
    <x v="53"/>
    <s v="Aanleveren van een scheidsrechtersteam en timekeepers voor h"/>
    <x v="0"/>
    <x v="0"/>
    <x v="1"/>
    <x v="1"/>
    <x v="0"/>
    <x v="0"/>
  </r>
  <r>
    <x v="1"/>
    <x v="97"/>
    <n v="26600237"/>
    <x v="9"/>
    <x v="9"/>
    <m/>
    <n v="-14.67"/>
    <n v="50373"/>
    <s v="Pritchard Macsen"/>
    <x v="53"/>
    <s v="Aanleveren van een scheidsrechtersteam en timekeepers voor h"/>
    <x v="0"/>
    <x v="0"/>
    <x v="1"/>
    <x v="1"/>
    <x v="0"/>
    <x v="0"/>
  </r>
  <r>
    <x v="1"/>
    <x v="97"/>
    <n v="26600218"/>
    <x v="8"/>
    <x v="8"/>
    <m/>
    <n v="-53.64"/>
    <n v="10092"/>
    <s v="GOORMANS GUIDO"/>
    <x v="53"/>
    <s v="Aanleveren van een scheidsrechtersteam en timekeepers voor h"/>
    <x v="0"/>
    <x v="0"/>
    <x v="1"/>
    <x v="1"/>
    <x v="0"/>
    <x v="0"/>
  </r>
  <r>
    <x v="1"/>
    <x v="97"/>
    <n v="26600247"/>
    <x v="8"/>
    <x v="8"/>
    <m/>
    <n v="-9.08"/>
    <n v="50332"/>
    <s v="Clara Moria"/>
    <x v="53"/>
    <s v="Aanleveren van een scheidsrechtersteam en timekeepers voor h"/>
    <x v="0"/>
    <x v="0"/>
    <x v="1"/>
    <x v="1"/>
    <x v="0"/>
    <x v="0"/>
  </r>
  <r>
    <x v="1"/>
    <x v="97"/>
    <n v="26600230"/>
    <x v="8"/>
    <x v="8"/>
    <m/>
    <n v="-106.42"/>
    <n v="10052"/>
    <s v="DE CLERCQ MARC"/>
    <x v="53"/>
    <s v="Aanleveren van een scheidsrechtersteam en timekeepers voor h"/>
    <x v="0"/>
    <x v="0"/>
    <x v="1"/>
    <x v="1"/>
    <x v="0"/>
    <x v="0"/>
  </r>
  <r>
    <x v="1"/>
    <x v="97"/>
    <n v="26600239"/>
    <x v="8"/>
    <x v="8"/>
    <m/>
    <n v="-155.74"/>
    <n v="10192"/>
    <s v="VAN OPSTAL JOACHIM"/>
    <x v="53"/>
    <s v="Aanleveren van een scheidsrechtersteam en timekeepers voor h"/>
    <x v="0"/>
    <x v="0"/>
    <x v="1"/>
    <x v="1"/>
    <x v="0"/>
    <x v="0"/>
  </r>
  <r>
    <x v="1"/>
    <x v="97"/>
    <n v="26600233"/>
    <x v="9"/>
    <x v="9"/>
    <m/>
    <n v="-35.68"/>
    <n v="10108"/>
    <s v="JANSEN ROXANNE"/>
    <x v="53"/>
    <s v="Aanleveren van een scheidsrechtersteam en timekeepers voor h"/>
    <x v="0"/>
    <x v="0"/>
    <x v="1"/>
    <x v="1"/>
    <x v="0"/>
    <x v="0"/>
  </r>
  <r>
    <x v="1"/>
    <x v="97"/>
    <n v="26600236"/>
    <x v="9"/>
    <x v="9"/>
    <m/>
    <n v="-38.479999999999997"/>
    <n v="50336"/>
    <s v="Lewerissa Peter"/>
    <x v="53"/>
    <s v="Aanleveren van een scheidsrechtersteam en timekeepers voor h"/>
    <x v="0"/>
    <x v="0"/>
    <x v="1"/>
    <x v="1"/>
    <x v="0"/>
    <x v="0"/>
  </r>
  <r>
    <x v="1"/>
    <x v="97"/>
    <n v="26600214"/>
    <x v="9"/>
    <x v="9"/>
    <m/>
    <n v="-22.01"/>
    <n v="50278"/>
    <s v="Croughs Dimitri"/>
    <x v="53"/>
    <s v="Aanleveren van een scheidsrechtersteam en timekeepers voor h"/>
    <x v="0"/>
    <x v="0"/>
    <x v="1"/>
    <x v="1"/>
    <x v="0"/>
    <x v="0"/>
  </r>
  <r>
    <x v="1"/>
    <x v="97"/>
    <n v="26600224"/>
    <x v="9"/>
    <x v="9"/>
    <m/>
    <n v="-35.68"/>
    <n v="10191"/>
    <s v="VAN LOOY EDDY"/>
    <x v="53"/>
    <s v="Aanleveren van een scheidsrechtersteam en timekeepers voor h"/>
    <x v="0"/>
    <x v="0"/>
    <x v="1"/>
    <x v="1"/>
    <x v="0"/>
    <x v="0"/>
  </r>
  <r>
    <x v="1"/>
    <x v="97"/>
    <n v="26600225"/>
    <x v="8"/>
    <x v="8"/>
    <m/>
    <n v="-42.39"/>
    <n v="10205"/>
    <s v="VOORDECKERS DANNY"/>
    <x v="53"/>
    <s v="Aanleveren van een scheidsrechtersteam en timekeepers voor h"/>
    <x v="0"/>
    <x v="0"/>
    <x v="1"/>
    <x v="1"/>
    <x v="0"/>
    <x v="0"/>
  </r>
  <r>
    <x v="1"/>
    <x v="97"/>
    <n v="26600228"/>
    <x v="8"/>
    <x v="8"/>
    <m/>
    <n v="-22.5"/>
    <n v="50275"/>
    <s v="David Voes"/>
    <x v="53"/>
    <s v="Aanleveren van een scheidsrechtersteam en timekeepers voor h"/>
    <x v="0"/>
    <x v="0"/>
    <x v="1"/>
    <x v="1"/>
    <x v="0"/>
    <x v="0"/>
  </r>
  <r>
    <x v="1"/>
    <x v="98"/>
    <n v="26510081"/>
    <x v="5"/>
    <x v="5"/>
    <s v="KARATECLUB GOJU-RYU                 LMB2526-000777"/>
    <n v="154"/>
    <m/>
    <m/>
    <x v="7"/>
    <s v="Vergunningsbijdrage en lidgelden"/>
    <x v="0"/>
    <x v="0"/>
    <x v="0"/>
    <x v="0"/>
    <x v="3"/>
    <x v="5"/>
  </r>
  <r>
    <x v="1"/>
    <x v="99"/>
    <n v="26600251"/>
    <x v="9"/>
    <x v="9"/>
    <m/>
    <n v="-35.68"/>
    <n v="10168"/>
    <s v="SIMENON WERNER"/>
    <x v="21"/>
    <s v="Aanleveren van een scheidsrechterteam voor internationale we"/>
    <x v="0"/>
    <x v="0"/>
    <x v="1"/>
    <x v="1"/>
    <x v="0"/>
    <x v="0"/>
  </r>
  <r>
    <x v="1"/>
    <x v="99"/>
    <n v="26510083"/>
    <x v="59"/>
    <x v="59"/>
    <s v="BANCONTACT PAYCONIQ COMPANY NV      20260418-PAG17F9MSUK13DH"/>
    <n v="1410"/>
    <n v="50285"/>
    <s v="Bancontact Payconiq Company Nv"/>
    <x v="0"/>
    <s v="Organiseren van het Vlaams WKF karate kampioenschap"/>
    <x v="0"/>
    <x v="0"/>
    <x v="0"/>
    <x v="0"/>
    <x v="0"/>
    <x v="0"/>
  </r>
  <r>
    <x v="1"/>
    <x v="99"/>
    <n v="26510083"/>
    <x v="5"/>
    <x v="5"/>
    <s v="STICHTING DERDENGELDEN BUCKAROO     ZJZPL0XTKZZIZ3FFMCT0UNOW"/>
    <n v="66"/>
    <m/>
    <m/>
    <x v="7"/>
    <s v="Vergunningsbijdrage en lidgelden"/>
    <x v="0"/>
    <x v="0"/>
    <x v="0"/>
    <x v="0"/>
    <x v="3"/>
    <x v="5"/>
  </r>
  <r>
    <x v="1"/>
    <x v="99"/>
    <n v="26100001"/>
    <x v="59"/>
    <x v="59"/>
    <s v="Inkomsten VK WKF"/>
    <n v="1700"/>
    <m/>
    <m/>
    <x v="0"/>
    <s v="Organiseren van het Vlaams WKF karate kampioenschap"/>
    <x v="0"/>
    <x v="0"/>
    <x v="9"/>
    <x v="9"/>
    <x v="0"/>
    <x v="0"/>
  </r>
  <r>
    <x v="1"/>
    <x v="99"/>
    <n v="26600259"/>
    <x v="57"/>
    <x v="57"/>
    <m/>
    <n v="-546.32000000000005"/>
    <n v="50284"/>
    <s v="Al - Verhuur Bv"/>
    <x v="54"/>
    <s v="Organiseren van het Vlaams Ippon karate kampioenschap"/>
    <x v="0"/>
    <x v="0"/>
    <x v="1"/>
    <x v="1"/>
    <x v="2"/>
    <x v="8"/>
  </r>
  <r>
    <x v="1"/>
    <x v="99"/>
    <n v="26600250"/>
    <x v="31"/>
    <x v="31"/>
    <m/>
    <n v="-50"/>
    <n v="50127"/>
    <s v="Emanuel MIsselyn"/>
    <x v="15"/>
    <s v="Organiseren van elitetrainingen WKF"/>
    <x v="0"/>
    <x v="0"/>
    <x v="1"/>
    <x v="1"/>
    <x v="0"/>
    <x v="0"/>
  </r>
  <r>
    <x v="1"/>
    <x v="99"/>
    <n v="26600250"/>
    <x v="8"/>
    <x v="8"/>
    <m/>
    <n v="-104.69"/>
    <n v="50127"/>
    <s v="Emanuel MIsselyn"/>
    <x v="15"/>
    <s v="Organiseren van elitetrainingen WKF"/>
    <x v="0"/>
    <x v="0"/>
    <x v="1"/>
    <x v="1"/>
    <x v="0"/>
    <x v="0"/>
  </r>
  <r>
    <x v="1"/>
    <x v="99"/>
    <n v="26510083"/>
    <x v="5"/>
    <x v="5"/>
    <s v="STICHTING DERDENGELDEN BUCKAROO     BELXOHZZOU9VOHRZWK1PZEVZ"/>
    <n v="132"/>
    <m/>
    <m/>
    <x v="7"/>
    <s v="Vergunningsbijdrage en lidgelden"/>
    <x v="0"/>
    <x v="0"/>
    <x v="0"/>
    <x v="0"/>
    <x v="3"/>
    <x v="5"/>
  </r>
  <r>
    <x v="1"/>
    <x v="99"/>
    <n v="26600251"/>
    <x v="8"/>
    <x v="8"/>
    <m/>
    <n v="-25.09"/>
    <n v="10168"/>
    <s v="SIMENON WERNER"/>
    <x v="21"/>
    <s v="Aanleveren van een scheidsrechterteam voor internationale we"/>
    <x v="0"/>
    <x v="0"/>
    <x v="1"/>
    <x v="1"/>
    <x v="0"/>
    <x v="0"/>
  </r>
  <r>
    <x v="1"/>
    <x v="100"/>
    <n v="26600256"/>
    <x v="6"/>
    <x v="6"/>
    <m/>
    <n v="-65"/>
    <n v="10203"/>
    <s v="Vlaamse Sportfederatie"/>
    <x v="55"/>
    <s v="Uitbouwen van een duurzaam netwerk met sportorganisaties"/>
    <x v="0"/>
    <x v="0"/>
    <x v="1"/>
    <x v="1"/>
    <x v="3"/>
    <x v="1"/>
  </r>
  <r>
    <x v="1"/>
    <x v="100"/>
    <n v="26600253"/>
    <x v="6"/>
    <x v="6"/>
    <m/>
    <n v="-65"/>
    <n v="10203"/>
    <s v="Vlaamse Sportfederatie"/>
    <x v="55"/>
    <s v="Uitbouwen van een duurzaam netwerk met sportorganisaties"/>
    <x v="0"/>
    <x v="0"/>
    <x v="1"/>
    <x v="1"/>
    <x v="3"/>
    <x v="1"/>
  </r>
  <r>
    <x v="3"/>
    <x v="64"/>
    <n v="26600091"/>
    <x v="13"/>
    <x v="13"/>
    <m/>
    <n v="-148.4"/>
    <n v="10056"/>
    <s v="DE KEYZER TOM"/>
    <x v="17"/>
    <s v="Deelname aan Internationale wedstrijden WKF"/>
    <x v="0"/>
    <x v="0"/>
    <x v="1"/>
    <x v="1"/>
    <x v="0"/>
    <x v="0"/>
  </r>
  <r>
    <x v="1"/>
    <x v="100"/>
    <n v="26600252"/>
    <x v="60"/>
    <x v="60"/>
    <m/>
    <n v="-316.08"/>
    <n v="10169"/>
    <s v="SPORTDATA"/>
    <x v="0"/>
    <s v="Organiseren van het Vlaams WKF karate kampioenschap"/>
    <x v="0"/>
    <x v="0"/>
    <x v="1"/>
    <x v="1"/>
    <x v="0"/>
    <x v="0"/>
  </r>
  <r>
    <x v="1"/>
    <x v="100"/>
    <n v="26600254"/>
    <x v="6"/>
    <x v="6"/>
    <m/>
    <n v="-65"/>
    <n v="10203"/>
    <s v="Vlaamse Sportfederatie"/>
    <x v="55"/>
    <s v="Uitbouwen van een duurzaam netwerk met sportorganisaties"/>
    <x v="0"/>
    <x v="0"/>
    <x v="1"/>
    <x v="1"/>
    <x v="3"/>
    <x v="1"/>
  </r>
  <r>
    <x v="1"/>
    <x v="100"/>
    <n v="26600255"/>
    <x v="6"/>
    <x v="6"/>
    <m/>
    <n v="-65"/>
    <n v="10203"/>
    <s v="Vlaamse Sportfederatie"/>
    <x v="55"/>
    <s v="Uitbouwen van een duurzaam netwerk met sportorganisaties"/>
    <x v="0"/>
    <x v="0"/>
    <x v="1"/>
    <x v="1"/>
    <x v="3"/>
    <x v="1"/>
  </r>
  <r>
    <x v="1"/>
    <x v="101"/>
    <n v="26600260"/>
    <x v="42"/>
    <x v="42"/>
    <s v="Fotograaf VK WKF"/>
    <n v="-250"/>
    <n v="50375"/>
    <s v="Anneliese Menten"/>
    <x v="0"/>
    <s v="Organiseren van het Vlaams WKF karate kampioenschap"/>
    <x v="0"/>
    <x v="0"/>
    <x v="1"/>
    <x v="1"/>
    <x v="0"/>
    <x v="0"/>
  </r>
  <r>
    <x v="1"/>
    <x v="102"/>
    <n v="26600273"/>
    <x v="28"/>
    <x v="28"/>
    <s v="Huur zaal en verbruik AV"/>
    <n v="-469.7"/>
    <n v="10082"/>
    <s v="TUSSENGEMEENTELIJKE MAATSCHAPPIJ DER VLA"/>
    <x v="48"/>
    <s v="Algemene Vergadering"/>
    <x v="0"/>
    <x v="0"/>
    <x v="1"/>
    <x v="1"/>
    <x v="3"/>
    <x v="7"/>
  </r>
  <r>
    <x v="1"/>
    <x v="102"/>
    <n v="26510085"/>
    <x v="5"/>
    <x v="5"/>
    <s v="STICHTING DERDENGELDEN BUCKAROO     DKH4ZDHOMFKWBSTVQJRBUM9A"/>
    <n v="22"/>
    <m/>
    <m/>
    <x v="7"/>
    <s v="Vergunningsbijdrage en lidgelden"/>
    <x v="0"/>
    <x v="0"/>
    <x v="0"/>
    <x v="0"/>
    <x v="3"/>
    <x v="5"/>
  </r>
  <r>
    <x v="4"/>
    <x v="102"/>
    <n v="26600280"/>
    <x v="31"/>
    <x v="31"/>
    <s v="ippon competitietraining"/>
    <n v="-56"/>
    <n v="10005"/>
    <s v="ALAIN VAN DE WALLE"/>
    <x v="43"/>
    <s v="Organiseren van competitietrainingen Ippon"/>
    <x v="0"/>
    <x v="0"/>
    <x v="1"/>
    <x v="1"/>
    <x v="2"/>
    <x v="8"/>
  </r>
  <r>
    <x v="4"/>
    <x v="102"/>
    <n v="26600280"/>
    <x v="8"/>
    <x v="8"/>
    <s v="ippon competitietraining"/>
    <n v="-20.76"/>
    <n v="10005"/>
    <s v="ALAIN VAN DE WALLE"/>
    <x v="43"/>
    <s v="Organiseren van competitietrainingen Ippon"/>
    <x v="0"/>
    <x v="0"/>
    <x v="1"/>
    <x v="1"/>
    <x v="2"/>
    <x v="8"/>
  </r>
  <r>
    <x v="1"/>
    <x v="102"/>
    <n v="26600261"/>
    <x v="28"/>
    <x v="28"/>
    <s v="Catering VK WKF"/>
    <n v="-1145"/>
    <n v="50475"/>
    <s v="HEVEE BVBA"/>
    <x v="0"/>
    <s v="Organiseren van het Vlaams WKF karate kampioenschap"/>
    <x v="0"/>
    <x v="0"/>
    <x v="1"/>
    <x v="1"/>
    <x v="0"/>
    <x v="0"/>
  </r>
  <r>
    <x v="1"/>
    <x v="103"/>
    <n v="26600262"/>
    <x v="55"/>
    <x v="55"/>
    <s v="2x € 90: 2 inschr Porec (internationale wedstrijd)"/>
    <n v="-180"/>
    <n v="50476"/>
    <s v="Brand"/>
    <x v="17"/>
    <s v="Deelname aan Internationale wedstrijden WKF"/>
    <x v="0"/>
    <x v="0"/>
    <x v="1"/>
    <x v="1"/>
    <x v="0"/>
    <x v="0"/>
  </r>
  <r>
    <x v="1"/>
    <x v="83"/>
    <n v="26510086"/>
    <x v="5"/>
    <x v="5"/>
    <s v="STICHTING DERDENGELDEN BUCKAROO     UNZ0TXDFQTHXEMC4M0N0WM1J"/>
    <n v="44"/>
    <m/>
    <m/>
    <x v="7"/>
    <s v="Vergunningsbijdrage en lidgelden"/>
    <x v="0"/>
    <x v="0"/>
    <x v="0"/>
    <x v="0"/>
    <x v="3"/>
    <x v="5"/>
  </r>
  <r>
    <x v="1"/>
    <x v="83"/>
    <n v="26600269"/>
    <x v="32"/>
    <x v="32"/>
    <m/>
    <n v="-89"/>
    <n v="50139"/>
    <s v="Kontentino S. R. O."/>
    <x v="18"/>
    <s v="Applicaties ( freshdesk, kontentino, website, telenet, com-o"/>
    <x v="0"/>
    <x v="0"/>
    <x v="1"/>
    <x v="1"/>
    <x v="4"/>
    <x v="7"/>
  </r>
  <r>
    <x v="1"/>
    <x v="83"/>
    <n v="26600268"/>
    <x v="28"/>
    <x v="28"/>
    <s v="Eten team"/>
    <n v="-222"/>
    <n v="50477"/>
    <s v="Smet, Sandra"/>
    <x v="28"/>
    <s v="Intern personeel"/>
    <x v="0"/>
    <x v="0"/>
    <x v="1"/>
    <x v="1"/>
    <x v="3"/>
    <x v="7"/>
  </r>
  <r>
    <x v="1"/>
    <x v="83"/>
    <n v="26600263"/>
    <x v="44"/>
    <x v="44"/>
    <m/>
    <n v="-344.85"/>
    <n v="50075"/>
    <s v="Figure8 Bvba"/>
    <x v="18"/>
    <s v="Applicaties ( freshdesk, kontentino, website, telenet, com-o"/>
    <x v="0"/>
    <x v="0"/>
    <x v="1"/>
    <x v="1"/>
    <x v="4"/>
    <x v="7"/>
  </r>
  <r>
    <x v="1"/>
    <x v="83"/>
    <n v="26600267"/>
    <x v="8"/>
    <x v="8"/>
    <s v="Verplaatsingskosten Krokoyama"/>
    <n v="-247.1"/>
    <n v="10164"/>
    <s v="SELIJ ALPHONS"/>
    <x v="17"/>
    <s v="Deelname aan Internationale wedstrijden WKF"/>
    <x v="0"/>
    <x v="0"/>
    <x v="1"/>
    <x v="1"/>
    <x v="0"/>
    <x v="0"/>
  </r>
  <r>
    <x v="1"/>
    <x v="83"/>
    <n v="26510086"/>
    <x v="5"/>
    <x v="5"/>
    <s v="STICHTING DERDENGELDEN BUCKAROO     NE1SUITJCUL3VVN4NJDIA1JZ"/>
    <n v="22"/>
    <m/>
    <m/>
    <x v="7"/>
    <s v="Vergunningsbijdrage en lidgelden"/>
    <x v="0"/>
    <x v="0"/>
    <x v="0"/>
    <x v="0"/>
    <x v="3"/>
    <x v="5"/>
  </r>
  <r>
    <x v="1"/>
    <x v="83"/>
    <n v="26810004"/>
    <x v="34"/>
    <x v="34"/>
    <s v="Provisie vak.geld bed. + 202604"/>
    <n v="-3043.51"/>
    <m/>
    <m/>
    <x v="28"/>
    <s v="Intern personeel"/>
    <x v="0"/>
    <x v="0"/>
    <x v="5"/>
    <x v="5"/>
    <x v="3"/>
    <x v="7"/>
  </r>
  <r>
    <x v="1"/>
    <x v="83"/>
    <n v="26510086"/>
    <x v="5"/>
    <x v="5"/>
    <s v="STICHTING DERDENGELDEN BUCKAROO     BKHXY2HIQLJ0MUL1BZLQZ2TP"/>
    <n v="110"/>
    <m/>
    <m/>
    <x v="7"/>
    <s v="Vergunningsbijdrage en lidgelden"/>
    <x v="0"/>
    <x v="0"/>
    <x v="0"/>
    <x v="0"/>
    <x v="3"/>
    <x v="5"/>
  </r>
  <r>
    <x v="1"/>
    <x v="83"/>
    <n v="26810004"/>
    <x v="34"/>
    <x v="34"/>
    <s v="Provisie vak.geld bed. + 202604"/>
    <n v="3043.51"/>
    <m/>
    <m/>
    <x v="28"/>
    <s v="Intern personeel"/>
    <x v="0"/>
    <x v="0"/>
    <x v="5"/>
    <x v="5"/>
    <x v="3"/>
    <x v="7"/>
  </r>
  <r>
    <x v="1"/>
    <x v="83"/>
    <n v="26600264"/>
    <x v="36"/>
    <x v="36"/>
    <m/>
    <n v="-178.41"/>
    <n v="50159"/>
    <s v="Liantis Sociaal Secretariaat Vzw"/>
    <x v="28"/>
    <s v="Intern personeel"/>
    <x v="0"/>
    <x v="0"/>
    <x v="1"/>
    <x v="1"/>
    <x v="3"/>
    <x v="7"/>
  </r>
  <r>
    <x v="1"/>
    <x v="83"/>
    <n v="26510086"/>
    <x v="5"/>
    <x v="5"/>
    <s v="KOENSO                              LMB2526-000736"/>
    <n v="88"/>
    <n v="50217"/>
    <s v="Koenso Leuven"/>
    <x v="7"/>
    <s v="Vergunningsbijdrage en lidgelden"/>
    <x v="0"/>
    <x v="0"/>
    <x v="0"/>
    <x v="0"/>
    <x v="3"/>
    <x v="5"/>
  </r>
  <r>
    <x v="1"/>
    <x v="83"/>
    <n v="26600265"/>
    <x v="31"/>
    <x v="31"/>
    <s v="Voorbereiding training 25/04"/>
    <n v="-41"/>
    <n v="10164"/>
    <s v="SELIJ ALPHONS"/>
    <x v="15"/>
    <s v="Organiseren van elitetrainingen WKF"/>
    <x v="0"/>
    <x v="0"/>
    <x v="1"/>
    <x v="1"/>
    <x v="0"/>
    <x v="0"/>
  </r>
  <r>
    <x v="1"/>
    <x v="83"/>
    <n v="26600266"/>
    <x v="31"/>
    <x v="31"/>
    <m/>
    <n v="-41"/>
    <n v="50416"/>
    <s v="Fons Selij"/>
    <x v="15"/>
    <s v="Organiseren van elitetrainingen WKF"/>
    <x v="0"/>
    <x v="0"/>
    <x v="1"/>
    <x v="1"/>
    <x v="0"/>
    <x v="0"/>
  </r>
  <r>
    <x v="1"/>
    <x v="83"/>
    <n v="26600266"/>
    <x v="8"/>
    <x v="8"/>
    <m/>
    <n v="-10.3"/>
    <n v="50416"/>
    <s v="Fons Selij"/>
    <x v="15"/>
    <s v="Organiseren van elitetrainingen WKF"/>
    <x v="0"/>
    <x v="0"/>
    <x v="1"/>
    <x v="1"/>
    <x v="0"/>
    <x v="0"/>
  </r>
  <r>
    <x v="1"/>
    <x v="83"/>
    <n v="26810004"/>
    <x v="37"/>
    <x v="37"/>
    <s v="Vervoerskosten bedienden + 202604"/>
    <n v="-115.43"/>
    <m/>
    <m/>
    <x v="28"/>
    <s v="Intern personeel"/>
    <x v="0"/>
    <x v="0"/>
    <x v="5"/>
    <x v="5"/>
    <x v="3"/>
    <x v="7"/>
  </r>
  <r>
    <x v="2"/>
    <x v="11"/>
    <n v="26600054"/>
    <x v="20"/>
    <x v="20"/>
    <s v="Hotel Spanje - elite (april 2026)"/>
    <n v="-300"/>
    <n v="50410"/>
    <s v="Booking.com"/>
    <x v="17"/>
    <s v="Deelname aan Internationale wedstrijden WKF"/>
    <x v="0"/>
    <x v="0"/>
    <x v="1"/>
    <x v="1"/>
    <x v="0"/>
    <x v="0"/>
  </r>
  <r>
    <x v="1"/>
    <x v="83"/>
    <n v="26600274"/>
    <x v="10"/>
    <x v="10"/>
    <m/>
    <n v="-486.25"/>
    <n v="1"/>
    <s v="Diverse leveranciers"/>
    <x v="17"/>
    <s v="Deelname aan Internationale wedstrijden WKF"/>
    <x v="0"/>
    <x v="0"/>
    <x v="1"/>
    <x v="1"/>
    <x v="0"/>
    <x v="0"/>
  </r>
  <r>
    <x v="1"/>
    <x v="83"/>
    <n v="26810004"/>
    <x v="35"/>
    <x v="35"/>
    <s v="Maaltijdcheques WG-deel bedienden + 202604"/>
    <n v="-456.06"/>
    <m/>
    <m/>
    <x v="44"/>
    <s v="Extralegale kosten"/>
    <x v="0"/>
    <x v="0"/>
    <x v="5"/>
    <x v="5"/>
    <x v="3"/>
    <x v="7"/>
  </r>
  <r>
    <x v="1"/>
    <x v="83"/>
    <n v="26810004"/>
    <x v="39"/>
    <x v="39"/>
    <s v="WG-bijdragen bedienden + 202604"/>
    <n v="-5491.65"/>
    <m/>
    <m/>
    <x v="28"/>
    <s v="Intern personeel"/>
    <x v="0"/>
    <x v="0"/>
    <x v="5"/>
    <x v="5"/>
    <x v="3"/>
    <x v="7"/>
  </r>
  <r>
    <x v="1"/>
    <x v="83"/>
    <n v="26810004"/>
    <x v="33"/>
    <x v="33"/>
    <s v="Vrijstelling BV bedienden + 202604"/>
    <n v="42.09"/>
    <m/>
    <m/>
    <x v="28"/>
    <s v="Intern personeel"/>
    <x v="0"/>
    <x v="0"/>
    <x v="5"/>
    <x v="5"/>
    <x v="3"/>
    <x v="7"/>
  </r>
  <r>
    <x v="1"/>
    <x v="83"/>
    <n v="26810004"/>
    <x v="40"/>
    <x v="40"/>
    <s v="Brutoloon bedienden + 202604"/>
    <n v="-16722.54"/>
    <m/>
    <m/>
    <x v="28"/>
    <s v="Intern personeel"/>
    <x v="0"/>
    <x v="0"/>
    <x v="5"/>
    <x v="5"/>
    <x v="3"/>
    <x v="7"/>
  </r>
  <r>
    <x v="1"/>
    <x v="83"/>
    <n v="26810004"/>
    <x v="38"/>
    <x v="38"/>
    <s v="Kosten eigen aan werkgever bedienden + 202604"/>
    <n v="-507.13"/>
    <m/>
    <m/>
    <x v="28"/>
    <s v="Intern personeel"/>
    <x v="0"/>
    <x v="0"/>
    <x v="5"/>
    <x v="5"/>
    <x v="3"/>
    <x v="7"/>
  </r>
  <r>
    <x v="1"/>
    <x v="104"/>
    <n v="26600270"/>
    <x v="41"/>
    <x v="41"/>
    <m/>
    <n v="-49.91"/>
    <n v="50011"/>
    <s v="Sodexo Pass Belgium Sa"/>
    <x v="28"/>
    <s v="Intern personeel"/>
    <x v="0"/>
    <x v="0"/>
    <x v="1"/>
    <x v="1"/>
    <x v="3"/>
    <x v="7"/>
  </r>
  <r>
    <x v="1"/>
    <x v="104"/>
    <n v="26600271"/>
    <x v="61"/>
    <x v="61"/>
    <m/>
    <n v="-67"/>
    <n v="10000"/>
    <s v="SBB ACCOUNTANTS EN BELASTINGCONSULENTEN"/>
    <x v="40"/>
    <s v="Kosten boekhouding"/>
    <x v="0"/>
    <x v="0"/>
    <x v="1"/>
    <x v="1"/>
    <x v="3"/>
    <x v="7"/>
  </r>
  <r>
    <x v="1"/>
    <x v="104"/>
    <n v="26510087"/>
    <x v="5"/>
    <x v="5"/>
    <s v="HINODE VZW"/>
    <n v="46"/>
    <n v="50293"/>
    <s v="KC Hiryu Ninove vzw"/>
    <x v="7"/>
    <s v="Vergunningsbijdrage en lidgelden"/>
    <x v="0"/>
    <x v="0"/>
    <x v="0"/>
    <x v="0"/>
    <x v="3"/>
    <x v="5"/>
  </r>
  <r>
    <x v="1"/>
    <x v="104"/>
    <n v="26510087"/>
    <x v="5"/>
    <x v="5"/>
    <s v="KARATECLUB HIRYU NINOVE             LMB2526-000818"/>
    <n v="46"/>
    <n v="50293"/>
    <s v="KC Hiryu Ninove vzw"/>
    <x v="7"/>
    <s v="Vergunningsbijdrage en lidgelden"/>
    <x v="0"/>
    <x v="0"/>
    <x v="0"/>
    <x v="0"/>
    <x v="3"/>
    <x v="5"/>
  </r>
  <r>
    <x v="1"/>
    <x v="23"/>
    <n v="26510088"/>
    <x v="5"/>
    <x v="5"/>
    <s v="BADENHORST JACOB                    LMB2526-000796"/>
    <n v="414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WDZRB3RJMDK0ADBFSC9ZM3ZF"/>
    <n v="46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V0YRBM80CMY2ZHJCYNJSSGTL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QWG2SWG5CKZDMDRMRVLQUGFL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YKRWAMFKBJV6EVJ4EKHHVDLI"/>
    <n v="299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B1LZAFGXWLP0DMJNNHNQDZNL"/>
    <n v="46"/>
    <m/>
    <m/>
    <x v="7"/>
    <s v="Vergunningsbijdrage en lidgelden"/>
    <x v="0"/>
    <x v="0"/>
    <x v="0"/>
    <x v="0"/>
    <x v="3"/>
    <x v="5"/>
  </r>
  <r>
    <x v="1"/>
    <x v="23"/>
    <n v="26600276"/>
    <x v="8"/>
    <x v="8"/>
    <m/>
    <n v="-52.34"/>
    <n v="10146"/>
    <s v="PISSOORT SVEN"/>
    <x v="37"/>
    <s v="Uitrollen én behouden van een kata elitwerking WKF"/>
    <x v="0"/>
    <x v="0"/>
    <x v="1"/>
    <x v="1"/>
    <x v="0"/>
    <x v="0"/>
  </r>
  <r>
    <x v="1"/>
    <x v="23"/>
    <n v="26510088"/>
    <x v="5"/>
    <x v="5"/>
    <s v="STICHTING DERDENGELDEN BUCKAROO     CXPJCKP1TLNPTTNKEEFLCXPK"/>
    <n v="46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N2I1VTLZBVJUENFVNEZQYUUX"/>
    <n v="161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RJNQCHEZOWL3YLFSUWPUAFVR"/>
    <n v="69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WFNKZ1JXQXN2M1Y0NGXXCTFM"/>
    <n v="46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OHH5ZXKVZWZYWLDKCVNAVLB6"/>
    <n v="92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CHOTOKAN KARATE CLUB DEINZE        LMB2526-000813"/>
    <n v="46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RVEYENJLQ09GZEVKQNBLTFN2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SNHWNVPVVITNWVPLTUN1MNNU"/>
    <n v="230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YNFVR1RKM0NVCWJUMKRLM0ZQ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RHZ3NNRKATE0UTMWTZNHQ1UV"/>
    <n v="110"/>
    <m/>
    <m/>
    <x v="7"/>
    <s v="Vergunningsbijdrage en lidgelden"/>
    <x v="0"/>
    <x v="0"/>
    <x v="0"/>
    <x v="0"/>
    <x v="3"/>
    <x v="5"/>
  </r>
  <r>
    <x v="0"/>
    <x v="80"/>
    <n v="26600287"/>
    <x v="55"/>
    <x v="55"/>
    <s v="Inschrijvingen internationale wedstrijd Krokoyama Cup"/>
    <n v="-637"/>
    <n v="50347"/>
    <s v="Rheinland-Pfalzischer"/>
    <x v="17"/>
    <s v="Deelname aan Internationale wedstrijden WKF"/>
    <x v="0"/>
    <x v="0"/>
    <x v="1"/>
    <x v="1"/>
    <x v="0"/>
    <x v="0"/>
  </r>
  <r>
    <x v="1"/>
    <x v="23"/>
    <n v="26600276"/>
    <x v="9"/>
    <x v="9"/>
    <m/>
    <n v="-46"/>
    <n v="10146"/>
    <s v="PISSOORT SVEN"/>
    <x v="37"/>
    <s v="Uitrollen én behouden van een kata elitwerking WKF"/>
    <x v="0"/>
    <x v="0"/>
    <x v="1"/>
    <x v="1"/>
    <x v="0"/>
    <x v="0"/>
  </r>
  <r>
    <x v="1"/>
    <x v="23"/>
    <n v="26510088"/>
    <x v="5"/>
    <x v="5"/>
    <s v="STICHTING DERDENGELDEN BUCKAROO     BTH1DJJTAU83STR1L3YWQ3A5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QVR4DGT6BNMXMKVDBFLIRGH2"/>
    <n v="46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QSTOZTJ4VTNJQNZNAGDAL2NA"/>
    <n v="46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Q3FZDHLVYK9JCWJQTUEVM1ZY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YZZLTGPXETZZRKH6A2JFS21X"/>
    <n v="92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UY8ZB3L4ELRWES9XMWSWL3VW"/>
    <n v="115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OFRCEFDQZXPKA2XAMWT4RW1M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RGX5UZHRT1A1YXOXSVJXB2MX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R3NHBUNGUKXPDMSRC3FSWE45"/>
    <n v="92"/>
    <m/>
    <m/>
    <x v="7"/>
    <s v="Vergunningsbijdrage en lidgelden"/>
    <x v="0"/>
    <x v="0"/>
    <x v="0"/>
    <x v="0"/>
    <x v="3"/>
    <x v="5"/>
  </r>
  <r>
    <x v="1"/>
    <x v="23"/>
    <n v="26510088"/>
    <x v="5"/>
    <x v="5"/>
    <s v="DE H PETER DE GRANDE                LMB2526-000815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VTNWUZJZZER0Y3DQD0Y3DUZ2"/>
    <n v="23"/>
    <m/>
    <m/>
    <x v="7"/>
    <s v="Vergunningsbijdrage en lidgelden"/>
    <x v="0"/>
    <x v="0"/>
    <x v="0"/>
    <x v="0"/>
    <x v="3"/>
    <x v="5"/>
  </r>
  <r>
    <x v="1"/>
    <x v="23"/>
    <n v="26510088"/>
    <x v="5"/>
    <x v="5"/>
    <s v="STICHTING DERDENGELDEN BUCKAROO     CETUQKX5ADNBVW16YWSVRG8Z"/>
    <n v="184"/>
    <m/>
    <m/>
    <x v="7"/>
    <s v="Vergunningsbijdrage en lidgelden"/>
    <x v="0"/>
    <x v="0"/>
    <x v="0"/>
    <x v="0"/>
    <x v="3"/>
    <x v="5"/>
  </r>
  <r>
    <x v="1"/>
    <x v="105"/>
    <n v="26510089"/>
    <x v="5"/>
    <x v="5"/>
    <s v="STICHTING DERDENGELDEN BUCKAROO     N3RUEDNETKFHC2R2SJV4B0DY"/>
    <n v="23"/>
    <m/>
    <m/>
    <x v="7"/>
    <s v="Vergunningsbijdrage en lidgelden"/>
    <x v="0"/>
    <x v="0"/>
    <x v="0"/>
    <x v="0"/>
    <x v="3"/>
    <x v="5"/>
  </r>
  <r>
    <x v="1"/>
    <x v="105"/>
    <n v="26880016"/>
    <x v="43"/>
    <x v="43"/>
    <s v="Afschrijving: 2026 - 4"/>
    <n v="-33.24"/>
    <m/>
    <m/>
    <x v="34"/>
    <s v="Afschrijvingen"/>
    <x v="0"/>
    <x v="0"/>
    <x v="6"/>
    <x v="6"/>
    <x v="3"/>
    <x v="7"/>
  </r>
  <r>
    <x v="1"/>
    <x v="105"/>
    <n v="26600257"/>
    <x v="13"/>
    <x v="13"/>
    <m/>
    <n v="-56"/>
    <n v="50168"/>
    <s v="Geert Van Impe"/>
    <x v="43"/>
    <s v="Organiseren van competitietrainingen Ippon"/>
    <x v="0"/>
    <x v="0"/>
    <x v="1"/>
    <x v="1"/>
    <x v="2"/>
    <x v="8"/>
  </r>
  <r>
    <x v="1"/>
    <x v="105"/>
    <n v="26870079"/>
    <x v="32"/>
    <x v="32"/>
    <s v="2026-2027 | Niet-aftr. btw: 100% (01-04-2026 - 30-04-2026)"/>
    <n v="-3.77"/>
    <n v="50327"/>
    <s v="CookieYes"/>
    <x v="18"/>
    <s v="Applicaties ( freshdesk, kontentino, website, telenet, com-o"/>
    <x v="0"/>
    <x v="0"/>
    <x v="4"/>
    <x v="4"/>
    <x v="4"/>
    <x v="7"/>
  </r>
  <r>
    <x v="1"/>
    <x v="105"/>
    <n v="26510089"/>
    <x v="5"/>
    <x v="5"/>
    <s v="GOSHINKAI EEKLO VZW                 LMB2526-000799"/>
    <n v="23"/>
    <n v="50242"/>
    <s v="Goshinkai Eeklo"/>
    <x v="7"/>
    <s v="Vergunningsbijdrage en lidgelden"/>
    <x v="0"/>
    <x v="0"/>
    <x v="0"/>
    <x v="0"/>
    <x v="3"/>
    <x v="5"/>
  </r>
  <r>
    <x v="1"/>
    <x v="105"/>
    <n v="26870079"/>
    <x v="32"/>
    <x v="32"/>
    <s v=" 2026-2027 (01-04-2026 - 30-04-2026)"/>
    <n v="-17.95"/>
    <n v="50327"/>
    <s v="CookieYes"/>
    <x v="18"/>
    <s v="Applicaties ( freshdesk, kontentino, website, telenet, com-o"/>
    <x v="0"/>
    <x v="0"/>
    <x v="4"/>
    <x v="4"/>
    <x v="4"/>
    <x v="7"/>
  </r>
  <r>
    <x v="1"/>
    <x v="105"/>
    <n v="26870011"/>
    <x v="32"/>
    <x v="32"/>
    <s v="BTW te verleg | Niet-aftr. btw: 100% (01-04-2026 - 30-04-202"/>
    <n v="-0.94"/>
    <n v="50167"/>
    <s v="Flickr"/>
    <x v="18"/>
    <s v="Applicaties ( freshdesk, kontentino, website, telenet, com-o"/>
    <x v="0"/>
    <x v="0"/>
    <x v="4"/>
    <x v="4"/>
    <x v="4"/>
    <x v="7"/>
  </r>
  <r>
    <x v="1"/>
    <x v="105"/>
    <n v="26600272"/>
    <x v="48"/>
    <x v="48"/>
    <m/>
    <n v="-24.2"/>
    <n v="50408"/>
    <s v="NMBS"/>
    <x v="45"/>
    <s v="Vergaderingen of bijscholingen in de opdracht van de DSKO"/>
    <x v="0"/>
    <x v="0"/>
    <x v="1"/>
    <x v="1"/>
    <x v="0"/>
    <x v="6"/>
  </r>
  <r>
    <x v="1"/>
    <x v="105"/>
    <n v="26510089"/>
    <x v="5"/>
    <x v="5"/>
    <s v="STICHTING DERDENGELDEN BUCKAROO     U0NWL0L1Y2LSRYSZWWHTC3LZ"/>
    <n v="46"/>
    <m/>
    <m/>
    <x v="7"/>
    <s v="Vergunningsbijdrage en lidgelden"/>
    <x v="0"/>
    <x v="0"/>
    <x v="0"/>
    <x v="0"/>
    <x v="3"/>
    <x v="5"/>
  </r>
  <r>
    <x v="1"/>
    <x v="105"/>
    <n v="26880004"/>
    <x v="45"/>
    <x v="45"/>
    <s v="Afschrijving: 2026 - 4"/>
    <n v="-175.05"/>
    <m/>
    <m/>
    <x v="34"/>
    <s v="Afschrijvingen"/>
    <x v="0"/>
    <x v="0"/>
    <x v="6"/>
    <x v="6"/>
    <x v="3"/>
    <x v="7"/>
  </r>
  <r>
    <x v="1"/>
    <x v="105"/>
    <n v="26600278"/>
    <x v="11"/>
    <x v="11"/>
    <s v="Materiaal benodigdheden kantoor"/>
    <n v="-151"/>
    <n v="50017"/>
    <s v="Ost Office Bvba"/>
    <x v="29"/>
    <s v="Vergunningsboekjes en postzegels"/>
    <x v="0"/>
    <x v="0"/>
    <x v="1"/>
    <x v="1"/>
    <x v="1"/>
    <x v="7"/>
  </r>
  <r>
    <x v="1"/>
    <x v="105"/>
    <n v="26510089"/>
    <x v="5"/>
    <x v="5"/>
    <s v="STICHTING DERDENGELDEN BUCKAROO     AU1YTGVHMDNLQTJOA216VG9O"/>
    <n v="23"/>
    <m/>
    <m/>
    <x v="7"/>
    <s v="Vergunningsbijdrage en lidgelden"/>
    <x v="0"/>
    <x v="0"/>
    <x v="0"/>
    <x v="0"/>
    <x v="3"/>
    <x v="5"/>
  </r>
  <r>
    <x v="1"/>
    <x v="105"/>
    <n v="26880028"/>
    <x v="43"/>
    <x v="43"/>
    <s v="Afschrijving: 2026 - 4"/>
    <n v="-33.24"/>
    <m/>
    <m/>
    <x v="34"/>
    <s v="Afschrijvingen"/>
    <x v="0"/>
    <x v="0"/>
    <x v="6"/>
    <x v="6"/>
    <x v="3"/>
    <x v="7"/>
  </r>
  <r>
    <x v="1"/>
    <x v="105"/>
    <n v="26870066"/>
    <x v="32"/>
    <x v="32"/>
    <s v="Niet-aftr. btw: 100% (01-04-2026 - 30-04-2026)"/>
    <n v="-15.49"/>
    <n v="50116"/>
    <s v="Freshworks Inc"/>
    <x v="18"/>
    <s v="Applicaties ( freshdesk, kontentino, website, telenet, com-o"/>
    <x v="0"/>
    <x v="0"/>
    <x v="4"/>
    <x v="4"/>
    <x v="4"/>
    <x v="7"/>
  </r>
  <r>
    <x v="1"/>
    <x v="105"/>
    <n v="26510089"/>
    <x v="5"/>
    <x v="5"/>
    <s v="RYOKEN                              LMB2526-000841"/>
    <n v="23"/>
    <m/>
    <m/>
    <x v="7"/>
    <s v="Vergunningsbijdrage en lidgelden"/>
    <x v="0"/>
    <x v="0"/>
    <x v="0"/>
    <x v="0"/>
    <x v="3"/>
    <x v="5"/>
  </r>
  <r>
    <x v="1"/>
    <x v="105"/>
    <n v="26510089"/>
    <x v="5"/>
    <x v="5"/>
    <s v="STICHTING DERDENGELDEN BUCKAROO     UHZTSMZQBEHTRMXVNHVTAWKZ"/>
    <n v="115"/>
    <m/>
    <m/>
    <x v="7"/>
    <s v="Vergunningsbijdrage en lidgelden"/>
    <x v="0"/>
    <x v="0"/>
    <x v="0"/>
    <x v="0"/>
    <x v="3"/>
    <x v="5"/>
  </r>
  <r>
    <x v="1"/>
    <x v="105"/>
    <n v="26870046"/>
    <x v="19"/>
    <x v="19"/>
    <s v=" (01-04-2026 - 30-04-2026)"/>
    <n v="-49.26"/>
    <n v="50050"/>
    <s v="D.a.s.. Belgische rechtsbijstand"/>
    <x v="35"/>
    <s v="Rechtsbijstandsverzekering"/>
    <x v="0"/>
    <x v="0"/>
    <x v="4"/>
    <x v="4"/>
    <x v="3"/>
    <x v="7"/>
  </r>
  <r>
    <x v="1"/>
    <x v="105"/>
    <n v="26510089"/>
    <x v="5"/>
    <x v="5"/>
    <s v="SINT-NIKLASE KARATECLUB             LM 2526-000855"/>
    <n v="69"/>
    <m/>
    <m/>
    <x v="7"/>
    <s v="Vergunningsbijdrage en lidgelden"/>
    <x v="0"/>
    <x v="0"/>
    <x v="0"/>
    <x v="0"/>
    <x v="3"/>
    <x v="5"/>
  </r>
  <r>
    <x v="1"/>
    <x v="105"/>
    <n v="26510089"/>
    <x v="5"/>
    <x v="5"/>
    <s v="STICHTING DERDENGELDEN BUCKAROO     OUTSEGHLEU5EEDVMRGPJTFNQ"/>
    <n v="46"/>
    <m/>
    <m/>
    <x v="7"/>
    <s v="Vergunningsbijdrage en lidgelden"/>
    <x v="0"/>
    <x v="0"/>
    <x v="0"/>
    <x v="0"/>
    <x v="3"/>
    <x v="5"/>
  </r>
  <r>
    <x v="1"/>
    <x v="105"/>
    <n v="26600257"/>
    <x v="8"/>
    <x v="8"/>
    <m/>
    <n v="-34.61"/>
    <n v="50168"/>
    <s v="Geert Van Impe"/>
    <x v="43"/>
    <s v="Organiseren van competitietrainingen Ippon"/>
    <x v="0"/>
    <x v="0"/>
    <x v="1"/>
    <x v="1"/>
    <x v="2"/>
    <x v="8"/>
  </r>
  <r>
    <x v="1"/>
    <x v="105"/>
    <n v="26870035"/>
    <x v="32"/>
    <x v="32"/>
    <s v=" 2025-2026 (01-04-2026 - 30-04-2026)"/>
    <n v="-1949.26"/>
    <n v="50134"/>
    <s v="De Vos Systems Bvba"/>
    <x v="36"/>
    <s v="Licentie"/>
    <x v="0"/>
    <x v="0"/>
    <x v="4"/>
    <x v="4"/>
    <x v="3"/>
    <x v="7"/>
  </r>
  <r>
    <x v="1"/>
    <x v="105"/>
    <n v="26870026"/>
    <x v="44"/>
    <x v="44"/>
    <s v=" (01-04-2026 - 30-04-2026)"/>
    <n v="-4.66"/>
    <n v="50175"/>
    <s v="Combell Nv"/>
    <x v="18"/>
    <s v="Applicaties ( freshdesk, kontentino, website, telenet, com-o"/>
    <x v="0"/>
    <x v="0"/>
    <x v="4"/>
    <x v="4"/>
    <x v="4"/>
    <x v="7"/>
  </r>
  <r>
    <x v="1"/>
    <x v="105"/>
    <n v="26870066"/>
    <x v="32"/>
    <x v="32"/>
    <s v=" (01-04-2026 - 30-04-2026)"/>
    <n v="-73.77"/>
    <n v="50116"/>
    <s v="Freshworks Inc"/>
    <x v="18"/>
    <s v="Applicaties ( freshdesk, kontentino, website, telenet, com-o"/>
    <x v="0"/>
    <x v="0"/>
    <x v="4"/>
    <x v="4"/>
    <x v="4"/>
    <x v="7"/>
  </r>
  <r>
    <x v="1"/>
    <x v="105"/>
    <n v="26600277"/>
    <x v="57"/>
    <x v="57"/>
    <s v="terugbetaling borg bescherming VK WKF"/>
    <n v="300"/>
    <n v="50443"/>
    <s v="Zanshin Karate Center Bv"/>
    <x v="0"/>
    <s v="Organiseren van het Vlaams WKF karate kampioenschap"/>
    <x v="0"/>
    <x v="0"/>
    <x v="1"/>
    <x v="1"/>
    <x v="0"/>
    <x v="0"/>
  </r>
  <r>
    <x v="1"/>
    <x v="105"/>
    <n v="26870011"/>
    <x v="32"/>
    <x v="32"/>
    <s v=" BTW te verleggen (01-04-2026 - 30-04-2026)"/>
    <n v="-4.47"/>
    <n v="50167"/>
    <s v="Flickr"/>
    <x v="18"/>
    <s v="Applicaties ( freshdesk, kontentino, website, telenet, com-o"/>
    <x v="0"/>
    <x v="0"/>
    <x v="4"/>
    <x v="4"/>
    <x v="4"/>
    <x v="7"/>
  </r>
  <r>
    <x v="1"/>
    <x v="105"/>
    <n v="26600279"/>
    <x v="62"/>
    <x v="62"/>
    <s v="Vluchten internationale wedstrijd (Porec)"/>
    <n v="-792.88"/>
    <n v="1"/>
    <s v="Diverse leveranciers"/>
    <x v="17"/>
    <s v="Deelname aan Internationale wedstrijden WKF"/>
    <x v="0"/>
    <x v="0"/>
    <x v="1"/>
    <x v="1"/>
    <x v="0"/>
    <x v="0"/>
  </r>
  <r>
    <x v="4"/>
    <x v="106"/>
    <n v="26600281"/>
    <x v="23"/>
    <x v="23"/>
    <s v="huur loods mei"/>
    <n v="-169.4"/>
    <n v="50406"/>
    <s v="marijke Vermeulen"/>
    <x v="26"/>
    <s v="Kantoorruimte"/>
    <x v="0"/>
    <x v="0"/>
    <x v="1"/>
    <x v="1"/>
    <x v="3"/>
    <x v="7"/>
  </r>
  <r>
    <x v="4"/>
    <x v="107"/>
    <n v="26510091"/>
    <x v="5"/>
    <x v="5"/>
    <s v="KARATECLUB SAMOERAI LEUVEN          LMB2526-000825"/>
    <n v="207"/>
    <n v="10158"/>
    <s v="KARATECLUB SAMOERAI LEUVEN"/>
    <x v="7"/>
    <s v="Vergunningsbijdrage en lidgelden"/>
    <x v="0"/>
    <x v="0"/>
    <x v="0"/>
    <x v="0"/>
    <x v="3"/>
    <x v="5"/>
  </r>
  <r>
    <x v="4"/>
    <x v="86"/>
    <n v="26510092"/>
    <x v="5"/>
    <x v="5"/>
    <s v="STICHTING DERDENGELDEN BUCKAROO     WENIWUSVMFVQTVR5EEKWRJVH"/>
    <n v="69"/>
    <m/>
    <m/>
    <x v="7"/>
    <s v="Vergunningsbijdrage en lidgelden"/>
    <x v="0"/>
    <x v="0"/>
    <x v="0"/>
    <x v="0"/>
    <x v="3"/>
    <x v="5"/>
  </r>
  <r>
    <x v="4"/>
    <x v="86"/>
    <n v="26600285"/>
    <x v="8"/>
    <x v="8"/>
    <s v="Scheidsrechter provinciaal kampioenschap Limburg"/>
    <n v="-92.58"/>
    <n v="10050"/>
    <s v="DE BRUYN HANS"/>
    <x v="39"/>
    <s v="Wedstrijdbegeleiding: verlagen van de kosten voor het organi"/>
    <x v="0"/>
    <x v="0"/>
    <x v="1"/>
    <x v="1"/>
    <x v="0"/>
    <x v="10"/>
  </r>
  <r>
    <x v="4"/>
    <x v="86"/>
    <n v="26510092"/>
    <x v="5"/>
    <x v="5"/>
    <s v="STICHTING DERDENGELDEN BUCKAROO     YK9MWME3NXB1ATZZWXBRD3LX"/>
    <n v="23"/>
    <m/>
    <m/>
    <x v="7"/>
    <s v="Vergunningsbijdrage en lidgelden"/>
    <x v="0"/>
    <x v="0"/>
    <x v="0"/>
    <x v="0"/>
    <x v="3"/>
    <x v="5"/>
  </r>
  <r>
    <x v="4"/>
    <x v="86"/>
    <n v="26510092"/>
    <x v="5"/>
    <x v="5"/>
    <s v="STICHTING DERDENGELDEN BUCKAROO     NGQRWC9WESTNC2VYD3G4BC82"/>
    <n v="23"/>
    <m/>
    <m/>
    <x v="7"/>
    <s v="Vergunningsbijdrage en lidgelden"/>
    <x v="0"/>
    <x v="0"/>
    <x v="0"/>
    <x v="0"/>
    <x v="3"/>
    <x v="5"/>
  </r>
  <r>
    <x v="1"/>
    <x v="100"/>
    <n v="26600071"/>
    <x v="8"/>
    <x v="8"/>
    <s v="Vluchten internationale wedstrijd elite - Spanje (Series A)"/>
    <n v="-850.3"/>
    <n v="1"/>
    <s v="Diverse leveranciers"/>
    <x v="17"/>
    <s v="Deelname aan Internationale wedstrijden WKF"/>
    <x v="0"/>
    <x v="0"/>
    <x v="1"/>
    <x v="1"/>
    <x v="0"/>
    <x v="0"/>
  </r>
  <r>
    <x v="4"/>
    <x v="86"/>
    <n v="26600286"/>
    <x v="17"/>
    <x v="17"/>
    <m/>
    <n v="-8.65"/>
    <n v="10025"/>
    <s v="BPOST"/>
    <x v="29"/>
    <s v="Vergunningsboekjes en postzegels"/>
    <x v="0"/>
    <x v="0"/>
    <x v="1"/>
    <x v="1"/>
    <x v="1"/>
    <x v="7"/>
  </r>
  <r>
    <x v="4"/>
    <x v="86"/>
    <n v="26600283"/>
    <x v="9"/>
    <x v="9"/>
    <s v="Scheidsrechter provinciaal kampioenschap Limburg"/>
    <n v="-44.02"/>
    <n v="10205"/>
    <s v="VOORDECKERS DANNY"/>
    <x v="39"/>
    <s v="Wedstrijdbegeleiding: verlagen van de kosten voor het organi"/>
    <x v="0"/>
    <x v="0"/>
    <x v="1"/>
    <x v="1"/>
    <x v="0"/>
    <x v="10"/>
  </r>
  <r>
    <x v="4"/>
    <x v="86"/>
    <n v="26600285"/>
    <x v="9"/>
    <x v="9"/>
    <s v="Scheidsrechter provinciaal kampioenschap Limburg"/>
    <n v="-36.68"/>
    <n v="10050"/>
    <s v="DE BRUYN HANS"/>
    <x v="39"/>
    <s v="Wedstrijdbegeleiding: verlagen van de kosten voor het organi"/>
    <x v="0"/>
    <x v="0"/>
    <x v="1"/>
    <x v="1"/>
    <x v="0"/>
    <x v="10"/>
  </r>
  <r>
    <x v="4"/>
    <x v="86"/>
    <n v="26510092"/>
    <x v="5"/>
    <x v="5"/>
    <s v="STICHTING DERDENGELDEN BUCKAROO     YTBXBGQWZ0TUUE9FQXC2N1BD"/>
    <n v="46"/>
    <m/>
    <m/>
    <x v="7"/>
    <s v="Vergunningsbijdrage en lidgelden"/>
    <x v="0"/>
    <x v="0"/>
    <x v="0"/>
    <x v="0"/>
    <x v="3"/>
    <x v="5"/>
  </r>
  <r>
    <x v="4"/>
    <x v="86"/>
    <n v="26510092"/>
    <x v="5"/>
    <x v="5"/>
    <s v="STICHTING DERDENGELDEN BUCKAROO     NK44EGK2YLNOSJNCL2FOUMRI"/>
    <n v="69"/>
    <m/>
    <m/>
    <x v="7"/>
    <s v="Vergunningsbijdrage en lidgelden"/>
    <x v="0"/>
    <x v="0"/>
    <x v="0"/>
    <x v="0"/>
    <x v="3"/>
    <x v="5"/>
  </r>
  <r>
    <x v="4"/>
    <x v="86"/>
    <n v="26510092"/>
    <x v="5"/>
    <x v="5"/>
    <s v="STICHTING DERDENGELDEN BUCKAROO     MVJOAHMRYMJ4CKRUM1F0WVD2"/>
    <n v="22"/>
    <m/>
    <m/>
    <x v="7"/>
    <s v="Vergunningsbijdrage en lidgelden"/>
    <x v="0"/>
    <x v="0"/>
    <x v="0"/>
    <x v="0"/>
    <x v="3"/>
    <x v="5"/>
  </r>
  <r>
    <x v="4"/>
    <x v="86"/>
    <n v="26600283"/>
    <x v="8"/>
    <x v="8"/>
    <s v="Scheidsrechter provinciaal kampioenschap Limburg"/>
    <n v="-38.07"/>
    <n v="10205"/>
    <s v="VOORDECKERS DANNY"/>
    <x v="39"/>
    <s v="Wedstrijdbegeleiding: verlagen van de kosten voor het organi"/>
    <x v="0"/>
    <x v="0"/>
    <x v="1"/>
    <x v="1"/>
    <x v="0"/>
    <x v="10"/>
  </r>
  <r>
    <x v="4"/>
    <x v="86"/>
    <n v="26510092"/>
    <x v="5"/>
    <x v="5"/>
    <s v="STICHTING DERDENGELDEN BUCKAROO     NHMWCWXTWJNFN3FYAWXBWHH0"/>
    <n v="115"/>
    <m/>
    <m/>
    <x v="7"/>
    <s v="Vergunningsbijdrage en lidgelden"/>
    <x v="0"/>
    <x v="0"/>
    <x v="0"/>
    <x v="0"/>
    <x v="3"/>
    <x v="5"/>
  </r>
  <r>
    <x v="4"/>
    <x v="86"/>
    <n v="26510092"/>
    <x v="5"/>
    <x v="5"/>
    <s v="STICHTING DERDENGELDEN BUCKAROO     R2P5TE4YNLYRMS9KZXDPU1IR"/>
    <n v="138"/>
    <m/>
    <m/>
    <x v="7"/>
    <s v="Vergunningsbijdrage en lidgelden"/>
    <x v="0"/>
    <x v="0"/>
    <x v="0"/>
    <x v="0"/>
    <x v="3"/>
    <x v="5"/>
  </r>
  <r>
    <x v="4"/>
    <x v="86"/>
    <n v="26510092"/>
    <x v="5"/>
    <x v="5"/>
    <s v="BUDO KARATE TURNHOUT                LMB2526-000790"/>
    <n v="92"/>
    <m/>
    <m/>
    <x v="7"/>
    <s v="Vergunningsbijdrage en lidgelden"/>
    <x v="0"/>
    <x v="0"/>
    <x v="0"/>
    <x v="0"/>
    <x v="3"/>
    <x v="5"/>
  </r>
  <r>
    <x v="4"/>
    <x v="86"/>
    <n v="26600282"/>
    <x v="8"/>
    <x v="8"/>
    <s v="Scheidsrechter provinciaal kampioenschap Limburg"/>
    <n v="-107.28"/>
    <n v="10179"/>
    <s v="VAN BELLE ILSE"/>
    <x v="39"/>
    <s v="Wedstrijdbegeleiding: verlagen van de kosten voor het organi"/>
    <x v="0"/>
    <x v="0"/>
    <x v="1"/>
    <x v="1"/>
    <x v="0"/>
    <x v="10"/>
  </r>
  <r>
    <x v="4"/>
    <x v="86"/>
    <n v="26510092"/>
    <x v="5"/>
    <x v="5"/>
    <s v="STICHTING DERDENGELDEN BUCKAROO     WDRQQS9WTUI0VDDTTLLMWXC0"/>
    <n v="69"/>
    <m/>
    <m/>
    <x v="7"/>
    <s v="Vergunningsbijdrage en lidgelden"/>
    <x v="0"/>
    <x v="0"/>
    <x v="0"/>
    <x v="0"/>
    <x v="3"/>
    <x v="5"/>
  </r>
  <r>
    <x v="4"/>
    <x v="86"/>
    <n v="26510092"/>
    <x v="0"/>
    <x v="0"/>
    <s v="SEIKUKAN KARATE CENTER ANT          VK Ippon - 1068 - 3 kamp"/>
    <n v="30"/>
    <m/>
    <m/>
    <x v="54"/>
    <s v="Organiseren van het Vlaams Ippon karate kampioenschap"/>
    <x v="0"/>
    <x v="0"/>
    <x v="0"/>
    <x v="0"/>
    <x v="2"/>
    <x v="8"/>
  </r>
  <r>
    <x v="4"/>
    <x v="86"/>
    <n v="26600282"/>
    <x v="9"/>
    <x v="9"/>
    <s v="Scheidsrechter provinciaal kampioenschap Limburg"/>
    <n v="-36.68"/>
    <n v="10179"/>
    <s v="VAN BELLE ILSE"/>
    <x v="39"/>
    <s v="Wedstrijdbegeleiding: verlagen van de kosten voor het organi"/>
    <x v="0"/>
    <x v="0"/>
    <x v="1"/>
    <x v="1"/>
    <x v="0"/>
    <x v="10"/>
  </r>
  <r>
    <x v="4"/>
    <x v="86"/>
    <n v="26510092"/>
    <x v="5"/>
    <x v="5"/>
    <s v="STICHTING DERDENGELDEN BUCKAROO     RLRQSVIVME43U0O4UMHMZUS3"/>
    <n v="46"/>
    <m/>
    <m/>
    <x v="7"/>
    <s v="Vergunningsbijdrage en lidgelden"/>
    <x v="0"/>
    <x v="0"/>
    <x v="0"/>
    <x v="0"/>
    <x v="3"/>
    <x v="5"/>
  </r>
  <r>
    <x v="4"/>
    <x v="86"/>
    <n v="26510092"/>
    <x v="5"/>
    <x v="5"/>
    <s v="STICHTING DERDENGELDEN BUCKAROO     Y0ZLR3LTMWL2RMFQZU84K29H"/>
    <n v="92"/>
    <m/>
    <m/>
    <x v="7"/>
    <s v="Vergunningsbijdrage en lidgelden"/>
    <x v="0"/>
    <x v="0"/>
    <x v="0"/>
    <x v="0"/>
    <x v="3"/>
    <x v="5"/>
  </r>
  <r>
    <x v="4"/>
    <x v="108"/>
    <n v="26510093"/>
    <x v="5"/>
    <x v="5"/>
    <s v="STICHTING DERDENGELDEN BUCKAROO     VFFHAKRHK0DVRFO0T3R4YMHS"/>
    <n v="23"/>
    <m/>
    <m/>
    <x v="7"/>
    <s v="Vergunningsbijdrage en lidgelden"/>
    <x v="0"/>
    <x v="0"/>
    <x v="0"/>
    <x v="0"/>
    <x v="3"/>
    <x v="5"/>
  </r>
  <r>
    <x v="4"/>
    <x v="108"/>
    <n v="26510093"/>
    <x v="5"/>
    <x v="5"/>
    <s v="STICHTING DERDENGELDEN BUCKAROO     TTR2ZTZ3ULVMQVIZVKLRTDDS"/>
    <n v="110"/>
    <m/>
    <m/>
    <x v="7"/>
    <s v="Vergunningsbijdrage en lidgelden"/>
    <x v="0"/>
    <x v="0"/>
    <x v="0"/>
    <x v="0"/>
    <x v="3"/>
    <x v="5"/>
  </r>
  <r>
    <x v="4"/>
    <x v="108"/>
    <n v="26510093"/>
    <x v="0"/>
    <x v="0"/>
    <s v="SEIKUKAN KARATE CENTER ANT          VK Ippon - 1068 - 2 extr"/>
    <n v="20"/>
    <m/>
    <m/>
    <x v="54"/>
    <s v="Organiseren van het Vlaams Ippon karate kampioenschap"/>
    <x v="0"/>
    <x v="0"/>
    <x v="0"/>
    <x v="0"/>
    <x v="2"/>
    <x v="8"/>
  </r>
  <r>
    <x v="4"/>
    <x v="108"/>
    <n v="26510093"/>
    <x v="5"/>
    <x v="5"/>
    <s v="STICHTING DERDENGELDEN BUCKAROO     MWH2N0XATHUWA3J4AKNNRKXR"/>
    <n v="46"/>
    <m/>
    <m/>
    <x v="7"/>
    <s v="Vergunningsbijdrage en lidgelden"/>
    <x v="0"/>
    <x v="0"/>
    <x v="0"/>
    <x v="0"/>
    <x v="3"/>
    <x v="5"/>
  </r>
  <r>
    <x v="4"/>
    <x v="108"/>
    <n v="26510093"/>
    <x v="5"/>
    <x v="5"/>
    <s v="STICHTING DERDENGELDEN BUCKAROO     ODDJK2M1M3JNBTFNV0FZWVJM"/>
    <n v="66"/>
    <m/>
    <m/>
    <x v="7"/>
    <s v="Vergunningsbijdrage en lidgelden"/>
    <x v="0"/>
    <x v="0"/>
    <x v="0"/>
    <x v="0"/>
    <x v="3"/>
    <x v="5"/>
  </r>
  <r>
    <x v="4"/>
    <x v="109"/>
    <n v="26510094"/>
    <x v="0"/>
    <x v="0"/>
    <s v="KARATECLUB                          VK-IPPON-5018-2 KAMPERS"/>
    <n v="20"/>
    <m/>
    <m/>
    <x v="54"/>
    <s v="Organiseren van het Vlaams Ippon karate kampioenschap"/>
    <x v="0"/>
    <x v="0"/>
    <x v="0"/>
    <x v="0"/>
    <x v="2"/>
    <x v="8"/>
  </r>
  <r>
    <x v="4"/>
    <x v="109"/>
    <n v="26510094"/>
    <x v="0"/>
    <x v="0"/>
    <s v="SHIRO KAN AALST                     VK ippon . 4078 ..7 deel"/>
    <n v="70"/>
    <m/>
    <m/>
    <x v="54"/>
    <s v="Organiseren van het Vlaams Ippon karate kampioenschap"/>
    <x v="0"/>
    <x v="0"/>
    <x v="0"/>
    <x v="0"/>
    <x v="2"/>
    <x v="8"/>
  </r>
  <r>
    <x v="4"/>
    <x v="109"/>
    <n v="26510094"/>
    <x v="5"/>
    <x v="5"/>
    <s v="STICHTING DERDENGELDEN BUCKAROO     RM4WT1HTMTLRQVVUSUYYY1FI"/>
    <n v="69"/>
    <m/>
    <m/>
    <x v="7"/>
    <s v="Vergunningsbijdrage en lidgelden"/>
    <x v="0"/>
    <x v="0"/>
    <x v="0"/>
    <x v="0"/>
    <x v="3"/>
    <x v="5"/>
  </r>
  <r>
    <x v="4"/>
    <x v="109"/>
    <n v="26510094"/>
    <x v="5"/>
    <x v="5"/>
    <s v="STICHTING DERDENGELDEN BUCKAROO     MNFTNEX1QMPIQ1FPVWRCBU92"/>
    <n v="22"/>
    <m/>
    <m/>
    <x v="7"/>
    <s v="Vergunningsbijdrage en lidgelden"/>
    <x v="0"/>
    <x v="0"/>
    <x v="0"/>
    <x v="0"/>
    <x v="3"/>
    <x v="5"/>
  </r>
  <r>
    <x v="4"/>
    <x v="29"/>
    <n v="26870081"/>
    <x v="32"/>
    <x v="32"/>
    <s v="2026-2027 | Niet-aftr. btw: 100% (01-05-2026 - 31-05-2026)"/>
    <n v="-3.9"/>
    <n v="50327"/>
    <s v="CookieYes"/>
    <x v="18"/>
    <s v="Applicaties ( freshdesk, kontentino, website, telenet, com-o"/>
    <x v="0"/>
    <x v="0"/>
    <x v="4"/>
    <x v="4"/>
    <x v="4"/>
    <x v="7"/>
  </r>
  <r>
    <x v="4"/>
    <x v="29"/>
    <n v="26870013"/>
    <x v="32"/>
    <x v="32"/>
    <s v="BTW te verleg | Niet-aftr. btw: 100% (01-05-2026 - 31-05-202"/>
    <n v="-0.97"/>
    <n v="50167"/>
    <s v="Flickr"/>
    <x v="18"/>
    <s v="Applicaties ( freshdesk, kontentino, website, telenet, com-o"/>
    <x v="0"/>
    <x v="0"/>
    <x v="4"/>
    <x v="4"/>
    <x v="4"/>
    <x v="7"/>
  </r>
  <r>
    <x v="4"/>
    <x v="29"/>
    <n v="26880029"/>
    <x v="43"/>
    <x v="43"/>
    <s v="Afschrijving: 2026 - 5"/>
    <n v="-33.24"/>
    <m/>
    <m/>
    <x v="34"/>
    <s v="Afschrijvingen"/>
    <x v="0"/>
    <x v="0"/>
    <x v="6"/>
    <x v="6"/>
    <x v="3"/>
    <x v="7"/>
  </r>
  <r>
    <x v="4"/>
    <x v="29"/>
    <n v="26890006"/>
    <x v="16"/>
    <x v="16"/>
    <s v="Terugname provisies"/>
    <n v="2480.5"/>
    <m/>
    <m/>
    <x v="3"/>
    <s v="Creëren van een promotiebudget voor werkgroepen en commissie"/>
    <x v="0"/>
    <x v="0"/>
    <x v="2"/>
    <x v="2"/>
    <x v="1"/>
    <x v="2"/>
  </r>
  <r>
    <x v="4"/>
    <x v="29"/>
    <n v="26890006"/>
    <x v="16"/>
    <x v="16"/>
    <s v="Terugname provisies"/>
    <n v="550"/>
    <m/>
    <m/>
    <x v="49"/>
    <s v="Uitwerken en organiseren van een trainingsmoment voor kinder"/>
    <x v="0"/>
    <x v="0"/>
    <x v="2"/>
    <x v="2"/>
    <x v="2"/>
    <x v="4"/>
  </r>
  <r>
    <x v="4"/>
    <x v="29"/>
    <n v="26870067"/>
    <x v="32"/>
    <x v="32"/>
    <s v=" (01-05-2026 - 31-05-2026)"/>
    <n v="-76.23"/>
    <n v="50116"/>
    <s v="Freshworks Inc"/>
    <x v="18"/>
    <s v="Applicaties ( freshdesk, kontentino, website, telenet, com-o"/>
    <x v="0"/>
    <x v="0"/>
    <x v="4"/>
    <x v="4"/>
    <x v="4"/>
    <x v="7"/>
  </r>
  <r>
    <x v="4"/>
    <x v="29"/>
    <n v="26870036"/>
    <x v="32"/>
    <x v="32"/>
    <s v=" 2025-2026 (01-05-2026 - 31-05-2026)"/>
    <n v="-2014.24"/>
    <n v="50134"/>
    <s v="De Vos Systems Bvba"/>
    <x v="36"/>
    <s v="Licentie"/>
    <x v="0"/>
    <x v="0"/>
    <x v="4"/>
    <x v="4"/>
    <x v="3"/>
    <x v="7"/>
  </r>
  <r>
    <x v="4"/>
    <x v="29"/>
    <n v="26890006"/>
    <x v="16"/>
    <x v="16"/>
    <s v="Terugname provisies"/>
    <n v="1166.1099999999999"/>
    <m/>
    <m/>
    <x v="21"/>
    <s v="Aanleveren van een scheidsrechterteam voor internationale we"/>
    <x v="0"/>
    <x v="0"/>
    <x v="2"/>
    <x v="2"/>
    <x v="0"/>
    <x v="0"/>
  </r>
  <r>
    <x v="4"/>
    <x v="29"/>
    <n v="26870081"/>
    <x v="32"/>
    <x v="32"/>
    <s v=" 2026-2027 (01-05-2026 - 31-05-2026)"/>
    <n v="-18.55"/>
    <n v="50327"/>
    <s v="CookieYes"/>
    <x v="18"/>
    <s v="Applicaties ( freshdesk, kontentino, website, telenet, com-o"/>
    <x v="0"/>
    <x v="0"/>
    <x v="4"/>
    <x v="4"/>
    <x v="4"/>
    <x v="7"/>
  </r>
  <r>
    <x v="4"/>
    <x v="29"/>
    <n v="26890006"/>
    <x v="16"/>
    <x v="16"/>
    <s v="Terugname provisies"/>
    <n v="119.59"/>
    <m/>
    <m/>
    <x v="52"/>
    <s v="Voorzien van kledij om de elite 'Karate Vlaanderen' een prof"/>
    <x v="0"/>
    <x v="0"/>
    <x v="2"/>
    <x v="2"/>
    <x v="0"/>
    <x v="10"/>
  </r>
  <r>
    <x v="4"/>
    <x v="29"/>
    <n v="26870027"/>
    <x v="44"/>
    <x v="44"/>
    <s v=" (01-05-2026 - 31-05-2026)"/>
    <n v="-4.82"/>
    <n v="50175"/>
    <s v="Combell Nv"/>
    <x v="18"/>
    <s v="Applicaties ( freshdesk, kontentino, website, telenet, com-o"/>
    <x v="0"/>
    <x v="0"/>
    <x v="4"/>
    <x v="4"/>
    <x v="4"/>
    <x v="7"/>
  </r>
  <r>
    <x v="4"/>
    <x v="29"/>
    <n v="26880017"/>
    <x v="43"/>
    <x v="43"/>
    <s v="Afschrijving: 2026 - 5"/>
    <n v="-33.24"/>
    <m/>
    <m/>
    <x v="34"/>
    <s v="Afschrijvingen"/>
    <x v="0"/>
    <x v="0"/>
    <x v="6"/>
    <x v="6"/>
    <x v="3"/>
    <x v="7"/>
  </r>
  <r>
    <x v="4"/>
    <x v="29"/>
    <n v="26870067"/>
    <x v="32"/>
    <x v="32"/>
    <s v="Niet-aftr. btw: 100% (01-05-2026 - 31-05-2026)"/>
    <n v="-16.010000000000002"/>
    <n v="50116"/>
    <s v="Freshworks Inc"/>
    <x v="18"/>
    <s v="Applicaties ( freshdesk, kontentino, website, telenet, com-o"/>
    <x v="0"/>
    <x v="0"/>
    <x v="4"/>
    <x v="4"/>
    <x v="4"/>
    <x v="7"/>
  </r>
  <r>
    <x v="4"/>
    <x v="29"/>
    <n v="26880005"/>
    <x v="45"/>
    <x v="45"/>
    <s v="Afschrijving: 2026 - 5"/>
    <n v="-175.05"/>
    <m/>
    <m/>
    <x v="34"/>
    <s v="Afschrijvingen"/>
    <x v="0"/>
    <x v="0"/>
    <x v="6"/>
    <x v="6"/>
    <x v="3"/>
    <x v="7"/>
  </r>
  <r>
    <x v="4"/>
    <x v="29"/>
    <n v="26870047"/>
    <x v="19"/>
    <x v="19"/>
    <s v=" (01-05-2026 - 31-05-2026)"/>
    <n v="-50.9"/>
    <n v="50050"/>
    <s v="D.a.s.. Belgische rechtsbijstand"/>
    <x v="35"/>
    <s v="Rechtsbijstandsverzekering"/>
    <x v="0"/>
    <x v="0"/>
    <x v="4"/>
    <x v="4"/>
    <x v="3"/>
    <x v="7"/>
  </r>
  <r>
    <x v="4"/>
    <x v="29"/>
    <n v="26870013"/>
    <x v="32"/>
    <x v="32"/>
    <s v=" BTW te verleggen (01-05-2026 - 31-05-2026)"/>
    <n v="-4.62"/>
    <n v="50167"/>
    <s v="Flickr"/>
    <x v="18"/>
    <s v="Applicaties ( freshdesk, kontentino, website, telenet, com-o"/>
    <x v="0"/>
    <x v="0"/>
    <x v="4"/>
    <x v="4"/>
    <x v="4"/>
    <x v="7"/>
  </r>
  <r>
    <x v="4"/>
    <x v="29"/>
    <n v="26890006"/>
    <x v="16"/>
    <x v="16"/>
    <s v="Terugname provisies"/>
    <n v="600"/>
    <m/>
    <m/>
    <x v="15"/>
    <s v="Organiseren van elitetrainingen WKF"/>
    <x v="0"/>
    <x v="0"/>
    <x v="2"/>
    <x v="2"/>
    <x v="0"/>
    <x v="0"/>
  </r>
  <r>
    <x v="0"/>
    <x v="16"/>
    <n v="26600140"/>
    <x v="55"/>
    <x v="55"/>
    <m/>
    <n v="-2247.92"/>
    <n v="50041"/>
    <s v="Fédération Francophone de Karaté ASBL"/>
    <x v="17"/>
    <s v="Deelname aan Internationale wedstrijden WKF"/>
    <x v="0"/>
    <x v="0"/>
    <x v="1"/>
    <x v="1"/>
    <x v="0"/>
    <x v="0"/>
  </r>
  <r>
    <x v="4"/>
    <x v="29"/>
    <n v="26890006"/>
    <x v="16"/>
    <x v="16"/>
    <s v="Terugname provisies"/>
    <n v="759.97"/>
    <m/>
    <m/>
    <x v="21"/>
    <s v="Aanleveren van een scheidsrechterteam voor internationale we"/>
    <x v="0"/>
    <x v="0"/>
    <x v="2"/>
    <x v="2"/>
    <x v="0"/>
    <x v="0"/>
  </r>
  <r>
    <x v="5"/>
    <x v="110"/>
    <n v="26880030"/>
    <x v="43"/>
    <x v="43"/>
    <s v="Afschrijving: 2026 - 6"/>
    <n v="-33.24"/>
    <m/>
    <m/>
    <x v="34"/>
    <s v="Afschrijvingen"/>
    <x v="0"/>
    <x v="0"/>
    <x v="6"/>
    <x v="6"/>
    <x v="3"/>
    <x v="7"/>
  </r>
  <r>
    <x v="5"/>
    <x v="110"/>
    <n v="26870068"/>
    <x v="32"/>
    <x v="32"/>
    <s v="Niet-aftr. btw: 100% (01-06-2026 - 30-06-2026)"/>
    <n v="-15.49"/>
    <n v="50116"/>
    <s v="Freshworks Inc"/>
    <x v="18"/>
    <s v="Applicaties ( freshdesk, kontentino, website, telenet, com-o"/>
    <x v="0"/>
    <x v="0"/>
    <x v="4"/>
    <x v="4"/>
    <x v="4"/>
    <x v="7"/>
  </r>
  <r>
    <x v="5"/>
    <x v="110"/>
    <n v="26880006"/>
    <x v="45"/>
    <x v="45"/>
    <s v="Afschrijving: 2026 - 6"/>
    <n v="-175.05"/>
    <m/>
    <m/>
    <x v="34"/>
    <s v="Afschrijvingen"/>
    <x v="0"/>
    <x v="0"/>
    <x v="6"/>
    <x v="6"/>
    <x v="3"/>
    <x v="7"/>
  </r>
  <r>
    <x v="5"/>
    <x v="110"/>
    <n v="26870083"/>
    <x v="32"/>
    <x v="32"/>
    <s v=" 2026-2027 (01-06-2026 - 30-06-2026)"/>
    <n v="-17.95"/>
    <n v="50327"/>
    <s v="CookieYes"/>
    <x v="18"/>
    <s v="Applicaties ( freshdesk, kontentino, website, telenet, com-o"/>
    <x v="0"/>
    <x v="0"/>
    <x v="4"/>
    <x v="4"/>
    <x v="4"/>
    <x v="7"/>
  </r>
  <r>
    <x v="5"/>
    <x v="110"/>
    <n v="26870048"/>
    <x v="19"/>
    <x v="19"/>
    <s v=" (01-06-2026 - 30-06-2026)"/>
    <n v="-49.26"/>
    <n v="50050"/>
    <s v="D.a.s.. Belgische rechtsbijstand"/>
    <x v="35"/>
    <s v="Rechtsbijstandsverzekering"/>
    <x v="0"/>
    <x v="0"/>
    <x v="4"/>
    <x v="4"/>
    <x v="3"/>
    <x v="7"/>
  </r>
  <r>
    <x v="5"/>
    <x v="110"/>
    <n v="26870083"/>
    <x v="32"/>
    <x v="32"/>
    <s v="2026-2027 | Niet-aftr. btw: 100% (01-06-2026 - 30-06-2026)"/>
    <n v="-3.77"/>
    <n v="50327"/>
    <s v="CookieYes"/>
    <x v="18"/>
    <s v="Applicaties ( freshdesk, kontentino, website, telenet, com-o"/>
    <x v="0"/>
    <x v="0"/>
    <x v="4"/>
    <x v="4"/>
    <x v="4"/>
    <x v="7"/>
  </r>
  <r>
    <x v="5"/>
    <x v="110"/>
    <n v="26870037"/>
    <x v="32"/>
    <x v="32"/>
    <s v=" 2025-2026 (01-06-2026 - 30-06-2026)"/>
    <n v="-1949.26"/>
    <n v="50134"/>
    <s v="De Vos Systems Bvba"/>
    <x v="36"/>
    <s v="Licentie"/>
    <x v="0"/>
    <x v="0"/>
    <x v="4"/>
    <x v="4"/>
    <x v="3"/>
    <x v="7"/>
  </r>
  <r>
    <x v="5"/>
    <x v="110"/>
    <n v="26880018"/>
    <x v="43"/>
    <x v="43"/>
    <s v="Afschrijving: 2026 - 6"/>
    <n v="-33.24"/>
    <m/>
    <m/>
    <x v="34"/>
    <s v="Afschrijvingen"/>
    <x v="0"/>
    <x v="0"/>
    <x v="6"/>
    <x v="6"/>
    <x v="3"/>
    <x v="7"/>
  </r>
  <r>
    <x v="5"/>
    <x v="110"/>
    <n v="26870015"/>
    <x v="32"/>
    <x v="32"/>
    <s v=" BTW te verleggen (01-06-2026 - 30-06-2026)"/>
    <n v="-4.47"/>
    <n v="50167"/>
    <s v="Flickr"/>
    <x v="18"/>
    <s v="Applicaties ( freshdesk, kontentino, website, telenet, com-o"/>
    <x v="0"/>
    <x v="0"/>
    <x v="4"/>
    <x v="4"/>
    <x v="4"/>
    <x v="7"/>
  </r>
  <r>
    <x v="5"/>
    <x v="110"/>
    <n v="26870015"/>
    <x v="32"/>
    <x v="32"/>
    <s v="BTW te verleg | Niet-aftr. btw: 100% (01-06-2026 - 30-06-202"/>
    <n v="-0.94"/>
    <n v="50167"/>
    <s v="Flickr"/>
    <x v="18"/>
    <s v="Applicaties ( freshdesk, kontentino, website, telenet, com-o"/>
    <x v="0"/>
    <x v="0"/>
    <x v="4"/>
    <x v="4"/>
    <x v="4"/>
    <x v="7"/>
  </r>
  <r>
    <x v="5"/>
    <x v="110"/>
    <n v="26870068"/>
    <x v="32"/>
    <x v="32"/>
    <s v=" (01-06-2026 - 30-06-2026)"/>
    <n v="-73.77"/>
    <n v="50116"/>
    <s v="Freshworks Inc"/>
    <x v="18"/>
    <s v="Applicaties ( freshdesk, kontentino, website, telenet, com-o"/>
    <x v="0"/>
    <x v="0"/>
    <x v="4"/>
    <x v="4"/>
    <x v="4"/>
    <x v="7"/>
  </r>
  <r>
    <x v="5"/>
    <x v="110"/>
    <n v="26870028"/>
    <x v="44"/>
    <x v="44"/>
    <s v=" (01-06-2026 - 30-06-2026)"/>
    <n v="-4.66"/>
    <n v="50175"/>
    <s v="Combell Nv"/>
    <x v="18"/>
    <s v="Applicaties ( freshdesk, kontentino, website, telenet, com-o"/>
    <x v="0"/>
    <x v="0"/>
    <x v="4"/>
    <x v="4"/>
    <x v="4"/>
    <x v="7"/>
  </r>
  <r>
    <x v="6"/>
    <x v="111"/>
    <n v="26870085"/>
    <x v="32"/>
    <x v="32"/>
    <s v="2026-2027 | Niet-aftr. btw: 100% (01-07-2026 - 31-07-2026)"/>
    <n v="-3.9"/>
    <n v="50327"/>
    <s v="CookieYes"/>
    <x v="18"/>
    <s v="Applicaties ( freshdesk, kontentino, website, telenet, com-o"/>
    <x v="0"/>
    <x v="0"/>
    <x v="4"/>
    <x v="4"/>
    <x v="4"/>
    <x v="7"/>
  </r>
  <r>
    <x v="6"/>
    <x v="111"/>
    <n v="26870069"/>
    <x v="32"/>
    <x v="32"/>
    <s v=" (01-07-2026 - 31-07-2026)"/>
    <n v="-76.23"/>
    <n v="50116"/>
    <s v="Freshworks Inc"/>
    <x v="18"/>
    <s v="Applicaties ( freshdesk, kontentino, website, telenet, com-o"/>
    <x v="0"/>
    <x v="0"/>
    <x v="4"/>
    <x v="4"/>
    <x v="4"/>
    <x v="7"/>
  </r>
  <r>
    <x v="6"/>
    <x v="111"/>
    <n v="26870069"/>
    <x v="32"/>
    <x v="32"/>
    <s v="Niet-aftr. btw: 100% (01-07-2026 - 31-07-2026)"/>
    <n v="-16.010000000000002"/>
    <n v="50116"/>
    <s v="Freshworks Inc"/>
    <x v="18"/>
    <s v="Applicaties ( freshdesk, kontentino, website, telenet, com-o"/>
    <x v="0"/>
    <x v="0"/>
    <x v="4"/>
    <x v="4"/>
    <x v="4"/>
    <x v="7"/>
  </r>
  <r>
    <x v="6"/>
    <x v="111"/>
    <n v="26880031"/>
    <x v="43"/>
    <x v="43"/>
    <s v="Afschrijving: 2026 - 7"/>
    <n v="-33.24"/>
    <m/>
    <m/>
    <x v="34"/>
    <s v="Afschrijvingen"/>
    <x v="0"/>
    <x v="0"/>
    <x v="6"/>
    <x v="6"/>
    <x v="3"/>
    <x v="7"/>
  </r>
  <r>
    <x v="6"/>
    <x v="111"/>
    <n v="26870049"/>
    <x v="19"/>
    <x v="19"/>
    <s v=" (01-07-2026 - 31-07-2026)"/>
    <n v="-50.9"/>
    <n v="50050"/>
    <s v="D.a.s.. Belgische rechtsbijstand"/>
    <x v="35"/>
    <s v="Rechtsbijstandsverzekering"/>
    <x v="0"/>
    <x v="0"/>
    <x v="4"/>
    <x v="4"/>
    <x v="3"/>
    <x v="7"/>
  </r>
  <r>
    <x v="6"/>
    <x v="111"/>
    <n v="26870017"/>
    <x v="32"/>
    <x v="32"/>
    <s v=" BTW te verleggen (01-07-2026 - 31-07-2026)"/>
    <n v="-4.62"/>
    <n v="50167"/>
    <s v="Flickr"/>
    <x v="18"/>
    <s v="Applicaties ( freshdesk, kontentino, website, telenet, com-o"/>
    <x v="0"/>
    <x v="0"/>
    <x v="4"/>
    <x v="4"/>
    <x v="4"/>
    <x v="7"/>
  </r>
  <r>
    <x v="6"/>
    <x v="111"/>
    <n v="26880019"/>
    <x v="43"/>
    <x v="43"/>
    <s v="Afschrijving: 2026 - 7"/>
    <n v="-33.24"/>
    <m/>
    <m/>
    <x v="34"/>
    <s v="Afschrijvingen"/>
    <x v="0"/>
    <x v="0"/>
    <x v="6"/>
    <x v="6"/>
    <x v="3"/>
    <x v="7"/>
  </r>
  <r>
    <x v="6"/>
    <x v="111"/>
    <n v="26880007"/>
    <x v="45"/>
    <x v="45"/>
    <s v="Afschrijving: 2026 - 7"/>
    <n v="-175.05"/>
    <m/>
    <m/>
    <x v="34"/>
    <s v="Afschrijvingen"/>
    <x v="0"/>
    <x v="0"/>
    <x v="6"/>
    <x v="6"/>
    <x v="3"/>
    <x v="7"/>
  </r>
  <r>
    <x v="6"/>
    <x v="111"/>
    <n v="26870029"/>
    <x v="44"/>
    <x v="44"/>
    <s v=" (01-07-2026 - 31-07-2026)"/>
    <n v="-4.82"/>
    <n v="50175"/>
    <s v="Combell Nv"/>
    <x v="18"/>
    <s v="Applicaties ( freshdesk, kontentino, website, telenet, com-o"/>
    <x v="0"/>
    <x v="0"/>
    <x v="4"/>
    <x v="4"/>
    <x v="4"/>
    <x v="7"/>
  </r>
  <r>
    <x v="6"/>
    <x v="111"/>
    <n v="26870085"/>
    <x v="32"/>
    <x v="32"/>
    <s v=" 2026-2027 (01-07-2026 - 31-07-2026)"/>
    <n v="-18.55"/>
    <n v="50327"/>
    <s v="CookieYes"/>
    <x v="18"/>
    <s v="Applicaties ( freshdesk, kontentino, website, telenet, com-o"/>
    <x v="0"/>
    <x v="0"/>
    <x v="4"/>
    <x v="4"/>
    <x v="4"/>
    <x v="7"/>
  </r>
  <r>
    <x v="6"/>
    <x v="111"/>
    <n v="26870017"/>
    <x v="32"/>
    <x v="32"/>
    <s v="BTW te verleg | Niet-aftr. btw: 100% (01-07-2026 - 31-07-202"/>
    <n v="-0.97"/>
    <n v="50167"/>
    <s v="Flickr"/>
    <x v="18"/>
    <s v="Applicaties ( freshdesk, kontentino, website, telenet, com-o"/>
    <x v="0"/>
    <x v="0"/>
    <x v="4"/>
    <x v="4"/>
    <x v="4"/>
    <x v="7"/>
  </r>
  <r>
    <x v="6"/>
    <x v="111"/>
    <n v="26870038"/>
    <x v="32"/>
    <x v="32"/>
    <s v=" 2025-2026 (01-07-2026 - 31-07-2026)"/>
    <n v="-2014.24"/>
    <n v="50134"/>
    <s v="De Vos Systems Bvba"/>
    <x v="36"/>
    <s v="Licentie"/>
    <x v="0"/>
    <x v="0"/>
    <x v="4"/>
    <x v="4"/>
    <x v="3"/>
    <x v="7"/>
  </r>
  <r>
    <x v="7"/>
    <x v="112"/>
    <n v="26880020"/>
    <x v="43"/>
    <x v="43"/>
    <s v="Afschrijving: 2026 - 8"/>
    <n v="-33.24"/>
    <m/>
    <m/>
    <x v="34"/>
    <s v="Afschrijvingen"/>
    <x v="0"/>
    <x v="0"/>
    <x v="6"/>
    <x v="6"/>
    <x v="3"/>
    <x v="7"/>
  </r>
  <r>
    <x v="7"/>
    <x v="112"/>
    <n v="26870095"/>
    <x v="32"/>
    <x v="32"/>
    <s v=" 2026-2027 (01-08-2026 - 31-08-2026)"/>
    <n v="-18.55"/>
    <n v="50327"/>
    <s v="CookieYes"/>
    <x v="18"/>
    <s v="Applicaties ( freshdesk, kontentino, website, telenet, com-o"/>
    <x v="0"/>
    <x v="0"/>
    <x v="4"/>
    <x v="4"/>
    <x v="4"/>
    <x v="7"/>
  </r>
  <r>
    <x v="7"/>
    <x v="112"/>
    <n v="26870018"/>
    <x v="32"/>
    <x v="32"/>
    <s v="BTW te verleg | Niet-aftr. btw: 100% (01-08-2026 - 31-08-202"/>
    <n v="-0.97"/>
    <n v="50167"/>
    <s v="Flickr"/>
    <x v="18"/>
    <s v="Applicaties ( freshdesk, kontentino, website, telenet, com-o"/>
    <x v="0"/>
    <x v="0"/>
    <x v="4"/>
    <x v="4"/>
    <x v="4"/>
    <x v="7"/>
  </r>
  <r>
    <x v="7"/>
    <x v="112"/>
    <n v="26880008"/>
    <x v="45"/>
    <x v="45"/>
    <s v="Afschrijving: 2026 - 8"/>
    <n v="-175.05"/>
    <m/>
    <m/>
    <x v="34"/>
    <s v="Afschrijvingen"/>
    <x v="0"/>
    <x v="0"/>
    <x v="6"/>
    <x v="6"/>
    <x v="3"/>
    <x v="7"/>
  </r>
  <r>
    <x v="7"/>
    <x v="112"/>
    <n v="26870039"/>
    <x v="32"/>
    <x v="32"/>
    <s v=" 2025-2026 (01-08-2026 - 31-08-2026)"/>
    <n v="-2014.24"/>
    <n v="50134"/>
    <s v="De Vos Systems Bvba"/>
    <x v="36"/>
    <s v="Licentie"/>
    <x v="0"/>
    <x v="0"/>
    <x v="4"/>
    <x v="4"/>
    <x v="3"/>
    <x v="7"/>
  </r>
  <r>
    <x v="7"/>
    <x v="112"/>
    <n v="26870018"/>
    <x v="32"/>
    <x v="32"/>
    <s v=" BTW te verleggen (01-08-2026 - 31-08-2026)"/>
    <n v="-4.62"/>
    <n v="50167"/>
    <s v="Flickr"/>
    <x v="18"/>
    <s v="Applicaties ( freshdesk, kontentino, website, telenet, com-o"/>
    <x v="0"/>
    <x v="0"/>
    <x v="4"/>
    <x v="4"/>
    <x v="4"/>
    <x v="7"/>
  </r>
  <r>
    <x v="7"/>
    <x v="112"/>
    <n v="26870030"/>
    <x v="44"/>
    <x v="44"/>
    <s v=" (01-08-2026 - 31-08-2026)"/>
    <n v="-4.82"/>
    <n v="50175"/>
    <s v="Combell Nv"/>
    <x v="18"/>
    <s v="Applicaties ( freshdesk, kontentino, website, telenet, com-o"/>
    <x v="0"/>
    <x v="0"/>
    <x v="4"/>
    <x v="4"/>
    <x v="4"/>
    <x v="7"/>
  </r>
  <r>
    <x v="7"/>
    <x v="112"/>
    <n v="26870070"/>
    <x v="32"/>
    <x v="32"/>
    <s v=" (01-08-2026 - 31-08-2026)"/>
    <n v="-76.23"/>
    <n v="50116"/>
    <s v="Freshworks Inc"/>
    <x v="18"/>
    <s v="Applicaties ( freshdesk, kontentino, website, telenet, com-o"/>
    <x v="0"/>
    <x v="0"/>
    <x v="4"/>
    <x v="4"/>
    <x v="4"/>
    <x v="7"/>
  </r>
  <r>
    <x v="7"/>
    <x v="112"/>
    <n v="26870095"/>
    <x v="32"/>
    <x v="32"/>
    <s v="2026-2027 | Niet-aftr. btw: 100% (01-08-2026 - 31-08-2026)"/>
    <n v="-3.9"/>
    <n v="50327"/>
    <s v="CookieYes"/>
    <x v="18"/>
    <s v="Applicaties ( freshdesk, kontentino, website, telenet, com-o"/>
    <x v="0"/>
    <x v="0"/>
    <x v="4"/>
    <x v="4"/>
    <x v="4"/>
    <x v="7"/>
  </r>
  <r>
    <x v="7"/>
    <x v="112"/>
    <n v="26870070"/>
    <x v="32"/>
    <x v="32"/>
    <s v="Niet-aftr. btw: 100% (01-08-2026 - 31-08-2026)"/>
    <n v="-16.010000000000002"/>
    <n v="50116"/>
    <s v="Freshworks Inc"/>
    <x v="18"/>
    <s v="Applicaties ( freshdesk, kontentino, website, telenet, com-o"/>
    <x v="0"/>
    <x v="0"/>
    <x v="4"/>
    <x v="4"/>
    <x v="4"/>
    <x v="7"/>
  </r>
  <r>
    <x v="7"/>
    <x v="112"/>
    <n v="26870050"/>
    <x v="19"/>
    <x v="19"/>
    <s v=" (01-08-2026 - 31-08-2026)"/>
    <n v="-50.9"/>
    <n v="50050"/>
    <s v="D.a.s.. Belgische rechtsbijstand"/>
    <x v="35"/>
    <s v="Rechtsbijstandsverzekering"/>
    <x v="0"/>
    <x v="0"/>
    <x v="4"/>
    <x v="4"/>
    <x v="3"/>
    <x v="7"/>
  </r>
  <r>
    <x v="7"/>
    <x v="112"/>
    <n v="26880032"/>
    <x v="43"/>
    <x v="43"/>
    <s v="Afschrijving: 2026 - 8"/>
    <n v="-33.24"/>
    <m/>
    <m/>
    <x v="34"/>
    <s v="Afschrijvingen"/>
    <x v="0"/>
    <x v="0"/>
    <x v="6"/>
    <x v="6"/>
    <x v="3"/>
    <x v="7"/>
  </r>
  <r>
    <x v="8"/>
    <x v="113"/>
    <n v="26870031"/>
    <x v="44"/>
    <x v="44"/>
    <s v=" (01-09-2026 - 11-09-2026)"/>
    <n v="-1.68"/>
    <n v="50175"/>
    <s v="Combell Nv"/>
    <x v="18"/>
    <s v="Applicaties ( freshdesk, kontentino, website, telenet, com-o"/>
    <x v="0"/>
    <x v="0"/>
    <x v="4"/>
    <x v="4"/>
    <x v="4"/>
    <x v="7"/>
  </r>
  <r>
    <x v="8"/>
    <x v="114"/>
    <n v="26870096"/>
    <x v="32"/>
    <x v="32"/>
    <s v=" 2026-2027 (01-09-2026 - 30-09-2026)"/>
    <n v="-17.95"/>
    <n v="50327"/>
    <s v="CookieYes"/>
    <x v="18"/>
    <s v="Applicaties ( freshdesk, kontentino, website, telenet, com-o"/>
    <x v="0"/>
    <x v="0"/>
    <x v="4"/>
    <x v="4"/>
    <x v="4"/>
    <x v="7"/>
  </r>
  <r>
    <x v="8"/>
    <x v="114"/>
    <n v="26870051"/>
    <x v="19"/>
    <x v="19"/>
    <s v=" (01-09-2026 - 30-09-2026)"/>
    <n v="-49.26"/>
    <n v="50050"/>
    <s v="D.a.s.. Belgische rechtsbijstand"/>
    <x v="35"/>
    <s v="Rechtsbijstandsverzekering"/>
    <x v="0"/>
    <x v="0"/>
    <x v="4"/>
    <x v="4"/>
    <x v="3"/>
    <x v="7"/>
  </r>
  <r>
    <x v="8"/>
    <x v="114"/>
    <n v="26880021"/>
    <x v="43"/>
    <x v="43"/>
    <s v="Afschrijving: 2026 - 9"/>
    <n v="-33.24"/>
    <m/>
    <m/>
    <x v="34"/>
    <s v="Afschrijvingen"/>
    <x v="0"/>
    <x v="0"/>
    <x v="6"/>
    <x v="6"/>
    <x v="3"/>
    <x v="7"/>
  </r>
  <r>
    <x v="8"/>
    <x v="114"/>
    <n v="26870019"/>
    <x v="32"/>
    <x v="32"/>
    <s v="BTW te verleg | Niet-aftr. btw: 100% (01-09-2026 - 30-09-202"/>
    <n v="-0.94"/>
    <n v="50167"/>
    <s v="Flickr"/>
    <x v="18"/>
    <s v="Applicaties ( freshdesk, kontentino, website, telenet, com-o"/>
    <x v="0"/>
    <x v="0"/>
    <x v="4"/>
    <x v="4"/>
    <x v="4"/>
    <x v="7"/>
  </r>
  <r>
    <x v="8"/>
    <x v="114"/>
    <n v="26880033"/>
    <x v="43"/>
    <x v="43"/>
    <s v="Afschrijving: 2026 - 9"/>
    <n v="-33.24"/>
    <m/>
    <m/>
    <x v="34"/>
    <s v="Afschrijvingen"/>
    <x v="0"/>
    <x v="0"/>
    <x v="6"/>
    <x v="6"/>
    <x v="3"/>
    <x v="7"/>
  </r>
  <r>
    <x v="8"/>
    <x v="114"/>
    <n v="26870071"/>
    <x v="32"/>
    <x v="32"/>
    <s v=" (01-09-2026 - 30-09-2026)"/>
    <n v="-73.77"/>
    <n v="50116"/>
    <s v="Freshworks Inc"/>
    <x v="18"/>
    <s v="Applicaties ( freshdesk, kontentino, website, telenet, com-o"/>
    <x v="0"/>
    <x v="0"/>
    <x v="4"/>
    <x v="4"/>
    <x v="4"/>
    <x v="7"/>
  </r>
  <r>
    <x v="8"/>
    <x v="114"/>
    <n v="26870040"/>
    <x v="32"/>
    <x v="32"/>
    <s v=" 2025-2026 (01-09-2026 - 30-09-2026)"/>
    <n v="-1949.26"/>
    <n v="50134"/>
    <s v="De Vos Systems Bvba"/>
    <x v="36"/>
    <s v="Licentie"/>
    <x v="0"/>
    <x v="0"/>
    <x v="4"/>
    <x v="4"/>
    <x v="3"/>
    <x v="7"/>
  </r>
  <r>
    <x v="8"/>
    <x v="114"/>
    <n v="26870071"/>
    <x v="32"/>
    <x v="32"/>
    <s v="Niet-aftr. btw: 100% (01-09-2026 - 30-09-2026)"/>
    <n v="-15.49"/>
    <n v="50116"/>
    <s v="Freshworks Inc"/>
    <x v="18"/>
    <s v="Applicaties ( freshdesk, kontentino, website, telenet, com-o"/>
    <x v="0"/>
    <x v="0"/>
    <x v="4"/>
    <x v="4"/>
    <x v="4"/>
    <x v="7"/>
  </r>
  <r>
    <x v="8"/>
    <x v="114"/>
    <n v="26870019"/>
    <x v="32"/>
    <x v="32"/>
    <s v=" BTW te verleggen (01-09-2026 - 30-09-2026)"/>
    <n v="-4.47"/>
    <n v="50167"/>
    <s v="Flickr"/>
    <x v="18"/>
    <s v="Applicaties ( freshdesk, kontentino, website, telenet, com-o"/>
    <x v="0"/>
    <x v="0"/>
    <x v="4"/>
    <x v="4"/>
    <x v="4"/>
    <x v="7"/>
  </r>
  <r>
    <x v="8"/>
    <x v="114"/>
    <n v="26880009"/>
    <x v="45"/>
    <x v="45"/>
    <s v="Afschrijving: 2026 - 9"/>
    <n v="-175.05"/>
    <m/>
    <m/>
    <x v="34"/>
    <s v="Afschrijvingen"/>
    <x v="0"/>
    <x v="0"/>
    <x v="6"/>
    <x v="6"/>
    <x v="3"/>
    <x v="7"/>
  </r>
  <r>
    <x v="8"/>
    <x v="114"/>
    <n v="26870096"/>
    <x v="32"/>
    <x v="32"/>
    <s v="2026-2027 | Niet-aftr. btw: 100% (01-09-2026 - 30-09-2026)"/>
    <n v="-3.77"/>
    <n v="50327"/>
    <s v="CookieYes"/>
    <x v="18"/>
    <s v="Applicaties ( freshdesk, kontentino, website, telenet, com-o"/>
    <x v="0"/>
    <x v="0"/>
    <x v="4"/>
    <x v="4"/>
    <x v="4"/>
    <x v="7"/>
  </r>
  <r>
    <x v="9"/>
    <x v="115"/>
    <n v="26870072"/>
    <x v="32"/>
    <x v="32"/>
    <s v=" (01-10-2026 - 31-10-2026)"/>
    <n v="-76.23"/>
    <n v="50116"/>
    <s v="Freshworks Inc"/>
    <x v="18"/>
    <s v="Applicaties ( freshdesk, kontentino, website, telenet, com-o"/>
    <x v="0"/>
    <x v="0"/>
    <x v="4"/>
    <x v="4"/>
    <x v="4"/>
    <x v="7"/>
  </r>
  <r>
    <x v="9"/>
    <x v="115"/>
    <n v="26870097"/>
    <x v="32"/>
    <x v="32"/>
    <s v="2026-2027 | Niet-aftr. btw: 100% (01-10-2026 - 31-10-2026)"/>
    <n v="-3.9"/>
    <n v="50327"/>
    <s v="CookieYes"/>
    <x v="18"/>
    <s v="Applicaties ( freshdesk, kontentino, website, telenet, com-o"/>
    <x v="0"/>
    <x v="0"/>
    <x v="4"/>
    <x v="4"/>
    <x v="4"/>
    <x v="7"/>
  </r>
  <r>
    <x v="9"/>
    <x v="115"/>
    <n v="26870097"/>
    <x v="32"/>
    <x v="32"/>
    <s v=" 2026-2027 (01-10-2026 - 31-10-2026)"/>
    <n v="-18.55"/>
    <n v="50327"/>
    <s v="CookieYes"/>
    <x v="18"/>
    <s v="Applicaties ( freshdesk, kontentino, website, telenet, com-o"/>
    <x v="0"/>
    <x v="0"/>
    <x v="4"/>
    <x v="4"/>
    <x v="4"/>
    <x v="7"/>
  </r>
  <r>
    <x v="9"/>
    <x v="115"/>
    <n v="26880034"/>
    <x v="43"/>
    <x v="43"/>
    <s v="Afschrijving: 2026 - 10"/>
    <n v="-33.24"/>
    <m/>
    <m/>
    <x v="34"/>
    <s v="Afschrijvingen"/>
    <x v="0"/>
    <x v="0"/>
    <x v="6"/>
    <x v="6"/>
    <x v="3"/>
    <x v="7"/>
  </r>
  <r>
    <x v="9"/>
    <x v="115"/>
    <n v="26870072"/>
    <x v="32"/>
    <x v="32"/>
    <s v="Niet-aftr. btw: 100% (01-10-2026 - 31-10-2026)"/>
    <n v="-16.010000000000002"/>
    <n v="50116"/>
    <s v="Freshworks Inc"/>
    <x v="18"/>
    <s v="Applicaties ( freshdesk, kontentino, website, telenet, com-o"/>
    <x v="0"/>
    <x v="0"/>
    <x v="4"/>
    <x v="4"/>
    <x v="4"/>
    <x v="7"/>
  </r>
  <r>
    <x v="9"/>
    <x v="115"/>
    <n v="26870020"/>
    <x v="32"/>
    <x v="32"/>
    <s v=" BTW te verleggen (01-10-2026 - 31-10-2026)"/>
    <n v="-4.62"/>
    <n v="50167"/>
    <s v="Flickr"/>
    <x v="18"/>
    <s v="Applicaties ( freshdesk, kontentino, website, telenet, com-o"/>
    <x v="0"/>
    <x v="0"/>
    <x v="4"/>
    <x v="4"/>
    <x v="4"/>
    <x v="7"/>
  </r>
  <r>
    <x v="9"/>
    <x v="115"/>
    <n v="26870052"/>
    <x v="19"/>
    <x v="19"/>
    <s v=" (01-10-2026 - 31-10-2026)"/>
    <n v="-50.9"/>
    <n v="50050"/>
    <s v="D.a.s.. Belgische rechtsbijstand"/>
    <x v="35"/>
    <s v="Rechtsbijstandsverzekering"/>
    <x v="0"/>
    <x v="0"/>
    <x v="4"/>
    <x v="4"/>
    <x v="3"/>
    <x v="7"/>
  </r>
  <r>
    <x v="9"/>
    <x v="115"/>
    <n v="26870020"/>
    <x v="32"/>
    <x v="32"/>
    <s v="BTW te verleg | Niet-aftr. btw: 100% (01-10-2026 - 31-10-202"/>
    <n v="-0.97"/>
    <n v="50167"/>
    <s v="Flickr"/>
    <x v="18"/>
    <s v="Applicaties ( freshdesk, kontentino, website, telenet, com-o"/>
    <x v="0"/>
    <x v="0"/>
    <x v="4"/>
    <x v="4"/>
    <x v="4"/>
    <x v="7"/>
  </r>
  <r>
    <x v="9"/>
    <x v="115"/>
    <n v="26870041"/>
    <x v="32"/>
    <x v="32"/>
    <s v=" 2025-2026 (01-10-2026 - 31-10-2026)"/>
    <n v="-2014.24"/>
    <n v="50134"/>
    <s v="De Vos Systems Bvba"/>
    <x v="36"/>
    <s v="Licentie"/>
    <x v="0"/>
    <x v="0"/>
    <x v="4"/>
    <x v="4"/>
    <x v="3"/>
    <x v="7"/>
  </r>
  <r>
    <x v="9"/>
    <x v="115"/>
    <n v="26880010"/>
    <x v="45"/>
    <x v="45"/>
    <s v="Afschrijving: 2026 - 10"/>
    <n v="-175.05"/>
    <m/>
    <m/>
    <x v="34"/>
    <s v="Afschrijvingen"/>
    <x v="0"/>
    <x v="0"/>
    <x v="6"/>
    <x v="6"/>
    <x v="3"/>
    <x v="7"/>
  </r>
  <r>
    <x v="9"/>
    <x v="115"/>
    <n v="26880022"/>
    <x v="43"/>
    <x v="43"/>
    <s v="Afschrijving: 2026 - 10"/>
    <n v="-33.24"/>
    <m/>
    <m/>
    <x v="34"/>
    <s v="Afschrijvingen"/>
    <x v="0"/>
    <x v="0"/>
    <x v="6"/>
    <x v="6"/>
    <x v="3"/>
    <x v="7"/>
  </r>
  <r>
    <x v="10"/>
    <x v="116"/>
    <n v="26870073"/>
    <x v="32"/>
    <x v="32"/>
    <s v=" (01-11-2026 - 23-11-2026)"/>
    <n v="-56.56"/>
    <n v="50116"/>
    <s v="Freshworks Inc"/>
    <x v="18"/>
    <s v="Applicaties ( freshdesk, kontentino, website, telenet, com-o"/>
    <x v="0"/>
    <x v="0"/>
    <x v="4"/>
    <x v="4"/>
    <x v="4"/>
    <x v="7"/>
  </r>
  <r>
    <x v="10"/>
    <x v="116"/>
    <n v="26870073"/>
    <x v="32"/>
    <x v="32"/>
    <s v="Niet-aftr. btw: 100% (01-11-2026 - 23-11-2026)"/>
    <n v="-11.87"/>
    <n v="50116"/>
    <s v="Freshworks Inc"/>
    <x v="18"/>
    <s v="Applicaties ( freshdesk, kontentino, website, telenet, com-o"/>
    <x v="0"/>
    <x v="0"/>
    <x v="4"/>
    <x v="4"/>
    <x v="4"/>
    <x v="7"/>
  </r>
  <r>
    <x v="10"/>
    <x v="117"/>
    <n v="26870053"/>
    <x v="19"/>
    <x v="19"/>
    <s v=" (01-11-2026 - 26-11-2026)"/>
    <n v="-42.69"/>
    <n v="50050"/>
    <s v="D.a.s.. Belgische rechtsbijstand"/>
    <x v="35"/>
    <s v="Rechtsbijstandsverzekering"/>
    <x v="0"/>
    <x v="0"/>
    <x v="4"/>
    <x v="4"/>
    <x v="3"/>
    <x v="7"/>
  </r>
  <r>
    <x v="10"/>
    <x v="118"/>
    <n v="26880035"/>
    <x v="43"/>
    <x v="43"/>
    <s v="Afschrijving: 2026 - 11"/>
    <n v="-33.24"/>
    <m/>
    <m/>
    <x v="34"/>
    <s v="Afschrijvingen"/>
    <x v="0"/>
    <x v="0"/>
    <x v="6"/>
    <x v="6"/>
    <x v="3"/>
    <x v="7"/>
  </r>
  <r>
    <x v="10"/>
    <x v="118"/>
    <n v="26870021"/>
    <x v="32"/>
    <x v="32"/>
    <s v="BTW te verleg | Niet-aftr. btw: 100% (01-11-2026 - 30-11-202"/>
    <n v="-0.94"/>
    <n v="50167"/>
    <s v="Flickr"/>
    <x v="18"/>
    <s v="Applicaties ( freshdesk, kontentino, website, telenet, com-o"/>
    <x v="0"/>
    <x v="0"/>
    <x v="4"/>
    <x v="4"/>
    <x v="4"/>
    <x v="7"/>
  </r>
  <r>
    <x v="10"/>
    <x v="118"/>
    <n v="26870098"/>
    <x v="32"/>
    <x v="32"/>
    <s v=" 2026-2027 (01-11-2026 - 30-11-2026)"/>
    <n v="-17.95"/>
    <n v="50327"/>
    <s v="CookieYes"/>
    <x v="18"/>
    <s v="Applicaties ( freshdesk, kontentino, website, telenet, com-o"/>
    <x v="0"/>
    <x v="0"/>
    <x v="4"/>
    <x v="4"/>
    <x v="4"/>
    <x v="7"/>
  </r>
  <r>
    <x v="10"/>
    <x v="118"/>
    <n v="26880011"/>
    <x v="45"/>
    <x v="45"/>
    <s v="Afschrijving: 2026 - 11"/>
    <n v="-175.05"/>
    <m/>
    <m/>
    <x v="34"/>
    <s v="Afschrijvingen"/>
    <x v="0"/>
    <x v="0"/>
    <x v="6"/>
    <x v="6"/>
    <x v="3"/>
    <x v="7"/>
  </r>
  <r>
    <x v="10"/>
    <x v="118"/>
    <n v="26870042"/>
    <x v="32"/>
    <x v="32"/>
    <s v=" 2025-2026 (01-11-2026 - 30-11-2026)"/>
    <n v="-1949.23"/>
    <n v="50134"/>
    <s v="De Vos Systems Bvba"/>
    <x v="36"/>
    <s v="Licentie"/>
    <x v="0"/>
    <x v="0"/>
    <x v="4"/>
    <x v="4"/>
    <x v="3"/>
    <x v="7"/>
  </r>
  <r>
    <x v="10"/>
    <x v="118"/>
    <n v="26870098"/>
    <x v="32"/>
    <x v="32"/>
    <s v="2026-2027 | Niet-aftr. btw: 100% (01-11-2026 - 30-11-2026)"/>
    <n v="-3.77"/>
    <n v="50327"/>
    <s v="CookieYes"/>
    <x v="18"/>
    <s v="Applicaties ( freshdesk, kontentino, website, telenet, com-o"/>
    <x v="0"/>
    <x v="0"/>
    <x v="4"/>
    <x v="4"/>
    <x v="4"/>
    <x v="7"/>
  </r>
  <r>
    <x v="10"/>
    <x v="118"/>
    <n v="26870021"/>
    <x v="32"/>
    <x v="32"/>
    <s v=" BTW te verleggen (01-11-2026 - 30-11-2026)"/>
    <n v="-4.47"/>
    <n v="50167"/>
    <s v="Flickr"/>
    <x v="18"/>
    <s v="Applicaties ( freshdesk, kontentino, website, telenet, com-o"/>
    <x v="0"/>
    <x v="0"/>
    <x v="4"/>
    <x v="4"/>
    <x v="4"/>
    <x v="7"/>
  </r>
  <r>
    <x v="10"/>
    <x v="118"/>
    <n v="26880023"/>
    <x v="43"/>
    <x v="43"/>
    <s v="Afschrijving: 2026 - 11"/>
    <n v="-33.24"/>
    <m/>
    <m/>
    <x v="34"/>
    <s v="Afschrijvingen"/>
    <x v="0"/>
    <x v="0"/>
    <x v="6"/>
    <x v="6"/>
    <x v="3"/>
    <x v="7"/>
  </r>
  <r>
    <x v="11"/>
    <x v="119"/>
    <n v="26870022"/>
    <x v="32"/>
    <x v="32"/>
    <s v="BTW te verleg | Niet-aftr. btw: 100% (01-12-2026 - 31-12-202"/>
    <n v="-0.97"/>
    <n v="50167"/>
    <s v="Flickr"/>
    <x v="18"/>
    <s v="Applicaties ( freshdesk, kontentino, website, telenet, com-o"/>
    <x v="0"/>
    <x v="0"/>
    <x v="4"/>
    <x v="4"/>
    <x v="4"/>
    <x v="7"/>
  </r>
  <r>
    <x v="11"/>
    <x v="119"/>
    <n v="26880012"/>
    <x v="45"/>
    <x v="45"/>
    <s v="Afschrijving: 2026 - 12"/>
    <n v="-174.85"/>
    <m/>
    <m/>
    <x v="34"/>
    <s v="Afschrijvingen"/>
    <x v="0"/>
    <x v="0"/>
    <x v="6"/>
    <x v="6"/>
    <x v="3"/>
    <x v="7"/>
  </r>
  <r>
    <x v="11"/>
    <x v="119"/>
    <n v="26870022"/>
    <x v="32"/>
    <x v="32"/>
    <s v=" BTW te verleggen (01-12-2026 - 31-12-2026)"/>
    <n v="-4.62"/>
    <n v="50167"/>
    <s v="Flickr"/>
    <x v="18"/>
    <s v="Applicaties ( freshdesk, kontentino, website, telenet, com-o"/>
    <x v="0"/>
    <x v="0"/>
    <x v="4"/>
    <x v="4"/>
    <x v="4"/>
    <x v="7"/>
  </r>
  <r>
    <x v="11"/>
    <x v="119"/>
    <n v="26880036"/>
    <x v="43"/>
    <x v="43"/>
    <s v="Afschrijving: 2026 - 12"/>
    <n v="-33.29"/>
    <m/>
    <m/>
    <x v="34"/>
    <s v="Afschrijvingen"/>
    <x v="0"/>
    <x v="0"/>
    <x v="6"/>
    <x v="6"/>
    <x v="3"/>
    <x v="7"/>
  </r>
  <r>
    <x v="11"/>
    <x v="119"/>
    <n v="26870099"/>
    <x v="32"/>
    <x v="32"/>
    <s v=" 2026-2027 (01-12-2026 - 31-12-2026)"/>
    <n v="-18.55"/>
    <n v="50327"/>
    <s v="CookieYes"/>
    <x v="18"/>
    <s v="Applicaties ( freshdesk, kontentino, website, telenet, com-o"/>
    <x v="0"/>
    <x v="0"/>
    <x v="4"/>
    <x v="4"/>
    <x v="4"/>
    <x v="7"/>
  </r>
  <r>
    <x v="11"/>
    <x v="119"/>
    <n v="26870099"/>
    <x v="32"/>
    <x v="32"/>
    <s v="2026-2027 | Niet-aftr. btw: 100% (01-12-2026 - 31-12-2026)"/>
    <n v="-3.9"/>
    <n v="50327"/>
    <s v="CookieYes"/>
    <x v="18"/>
    <s v="Applicaties ( freshdesk, kontentino, website, telenet, com-o"/>
    <x v="0"/>
    <x v="0"/>
    <x v="4"/>
    <x v="4"/>
    <x v="4"/>
    <x v="7"/>
  </r>
  <r>
    <x v="11"/>
    <x v="119"/>
    <n v="26880024"/>
    <x v="43"/>
    <x v="43"/>
    <s v="Afschrijving: 2026 - 12"/>
    <n v="-33.29"/>
    <m/>
    <m/>
    <x v="34"/>
    <s v="Afschrijvingen"/>
    <x v="0"/>
    <x v="0"/>
    <x v="6"/>
    <x v="6"/>
    <x v="3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444C09-8286-488A-8747-038223302869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1:D10" firstHeaderRow="1" firstDataRow="1" firstDataCol="3"/>
  <pivotFields count="20">
    <pivotField compact="0" outline="0" showAll="0" defaultSubtotal="0"/>
    <pivotField compact="0" outline="0" showAll="0" defaultSubtotal="0">
      <items count="433">
        <item m="1" x="199"/>
        <item m="1" x="306"/>
        <item m="1" x="308"/>
        <item m="1" x="270"/>
        <item m="1" x="173"/>
        <item m="1" x="403"/>
        <item m="1" x="368"/>
        <item m="1" x="406"/>
        <item m="1" x="195"/>
        <item m="1" x="224"/>
        <item m="1" x="213"/>
        <item m="1" x="364"/>
        <item m="1" x="179"/>
        <item m="1" x="245"/>
        <item m="1" x="369"/>
        <item m="1" x="325"/>
        <item m="1" x="210"/>
        <item m="1" x="346"/>
        <item m="1" x="345"/>
        <item m="1" x="370"/>
        <item m="1" x="280"/>
        <item m="1" x="349"/>
        <item m="1" x="348"/>
        <item m="1" x="329"/>
        <item m="1" x="404"/>
        <item m="1" x="211"/>
        <item m="1" x="361"/>
        <item m="1" x="413"/>
        <item m="1" x="405"/>
        <item m="1" x="150"/>
        <item m="1" x="171"/>
        <item m="1" x="371"/>
        <item m="1" x="130"/>
        <item m="1" x="134"/>
        <item m="1" x="281"/>
        <item m="1" x="372"/>
        <item m="1" x="312"/>
        <item m="1" x="248"/>
        <item m="1" x="314"/>
        <item m="1" x="180"/>
        <item m="1" x="208"/>
        <item m="1" x="271"/>
        <item m="1" x="300"/>
        <item m="1" x="154"/>
        <item m="1" x="167"/>
        <item m="1" x="291"/>
        <item m="1" x="313"/>
        <item m="1" x="194"/>
        <item m="1" x="321"/>
        <item m="1" x="258"/>
        <item m="1" x="165"/>
        <item m="1" x="282"/>
        <item m="1" x="257"/>
        <item m="1" x="201"/>
        <item m="1" x="132"/>
        <item m="1" x="305"/>
        <item m="1" x="144"/>
        <item m="1" x="200"/>
        <item m="1" x="191"/>
        <item m="1" x="146"/>
        <item m="1" x="243"/>
        <item m="1" x="293"/>
        <item m="1" x="226"/>
        <item m="1" x="301"/>
        <item m="1" x="315"/>
        <item m="1" x="158"/>
        <item m="1" x="332"/>
        <item m="1" x="373"/>
        <item m="1" x="320"/>
        <item m="1" x="374"/>
        <item m="1" x="283"/>
        <item m="1" x="357"/>
        <item m="1" x="198"/>
        <item m="1" x="265"/>
        <item m="1" x="193"/>
        <item m="1" x="276"/>
        <item m="1" x="289"/>
        <item m="1" x="367"/>
        <item m="1" x="375"/>
        <item m="1" x="174"/>
        <item m="1" x="322"/>
        <item m="1" x="135"/>
        <item m="1" x="338"/>
        <item m="1" x="122"/>
        <item m="1" x="187"/>
        <item m="1" x="152"/>
        <item m="1" x="221"/>
        <item m="1" x="376"/>
        <item m="1" x="261"/>
        <item m="1" x="175"/>
        <item m="1" x="249"/>
        <item m="1" x="241"/>
        <item m="1" x="219"/>
        <item m="1" x="155"/>
        <item m="1" x="186"/>
        <item m="1" x="192"/>
        <item m="1" x="331"/>
        <item m="1" x="417"/>
        <item m="1" x="352"/>
        <item m="1" x="377"/>
        <item m="1" x="214"/>
        <item m="1" x="299"/>
        <item m="1" x="407"/>
        <item m="1" x="129"/>
        <item m="1" x="205"/>
        <item m="1" x="140"/>
        <item m="1" x="336"/>
        <item m="1" x="378"/>
        <item m="1" x="418"/>
        <item m="1" x="425"/>
        <item m="1" x="236"/>
        <item m="1" x="302"/>
        <item m="1" x="347"/>
        <item m="1" x="414"/>
        <item m="1" x="197"/>
        <item m="1" x="239"/>
        <item m="1" x="247"/>
        <item m="1" x="215"/>
        <item m="1" x="170"/>
        <item m="1" x="415"/>
        <item m="1" x="168"/>
        <item m="1" x="432"/>
        <item m="1" x="292"/>
        <item m="1" x="188"/>
        <item m="1" x="304"/>
        <item m="1" x="340"/>
        <item m="1" x="266"/>
        <item m="1" x="260"/>
        <item m="1" x="254"/>
        <item m="1" x="124"/>
        <item m="1" x="162"/>
        <item m="1" x="160"/>
        <item m="1" x="379"/>
        <item m="1" x="231"/>
        <item m="1" x="136"/>
        <item m="1" x="339"/>
        <item m="1" x="147"/>
        <item m="1" x="151"/>
        <item m="1" x="163"/>
        <item m="1" x="380"/>
        <item m="1" x="209"/>
        <item m="1" x="238"/>
        <item m="1" x="277"/>
        <item m="1" x="206"/>
        <item m="1" x="190"/>
        <item m="1" x="419"/>
        <item m="1" x="381"/>
        <item m="1" x="159"/>
        <item m="1" x="412"/>
        <item m="1" x="262"/>
        <item m="1" x="366"/>
        <item m="1" x="217"/>
        <item m="1" x="212"/>
        <item m="1" x="303"/>
        <item m="1" x="382"/>
        <item m="1" x="426"/>
        <item m="1" x="268"/>
        <item m="1" x="121"/>
        <item m="1" x="307"/>
        <item m="1" x="311"/>
        <item m="1" x="204"/>
        <item m="1" x="141"/>
        <item m="1" x="230"/>
        <item m="1" x="342"/>
        <item m="1" x="383"/>
        <item m="1" x="264"/>
        <item m="1" x="324"/>
        <item m="1" x="353"/>
        <item m="1" x="225"/>
        <item m="1" x="246"/>
        <item m="1" x="384"/>
        <item m="1" x="326"/>
        <item m="1" x="385"/>
        <item m="1" x="386"/>
        <item m="1" x="408"/>
        <item m="1" x="316"/>
        <item m="1" x="409"/>
        <item m="1" x="430"/>
        <item m="1" x="185"/>
        <item m="1" x="387"/>
        <item m="1" x="388"/>
        <item m="1" x="389"/>
        <item m="1" x="294"/>
        <item m="1" x="365"/>
        <item m="1" x="137"/>
        <item m="1" x="337"/>
        <item m="1" x="126"/>
        <item m="1" x="133"/>
        <item m="1" x="227"/>
        <item m="1" x="272"/>
        <item m="1" x="390"/>
        <item m="1" x="244"/>
        <item m="1" x="169"/>
        <item m="1" x="181"/>
        <item m="1" x="421"/>
        <item m="1" x="391"/>
        <item m="1" x="161"/>
        <item m="1" x="392"/>
        <item m="1" x="393"/>
        <item m="1" x="394"/>
        <item m="1" x="318"/>
        <item m="1" x="395"/>
        <item m="1" x="396"/>
        <item m="1" x="295"/>
        <item m="1" x="278"/>
        <item m="1" x="341"/>
        <item m="1" x="138"/>
        <item m="1" x="127"/>
        <item m="1" x="164"/>
        <item m="1" x="397"/>
        <item m="1" x="398"/>
        <item m="1" x="273"/>
        <item m="1" x="223"/>
        <item m="1" x="237"/>
        <item m="1" x="233"/>
        <item m="1" x="252"/>
        <item m="1" x="410"/>
        <item m="1" x="363"/>
        <item m="1" x="354"/>
        <item m="1" x="284"/>
        <item m="1" x="182"/>
        <item m="1" x="399"/>
        <item m="1" x="279"/>
        <item m="1" x="358"/>
        <item m="1" x="362"/>
        <item m="1" x="285"/>
        <item m="1" x="267"/>
        <item m="1" x="309"/>
        <item m="1" x="255"/>
        <item m="1" x="327"/>
        <item m="1" x="240"/>
        <item m="1" x="250"/>
        <item m="1" x="128"/>
        <item m="1" x="142"/>
        <item m="1" x="189"/>
        <item m="1" x="218"/>
        <item m="1" x="274"/>
        <item m="1" x="400"/>
        <item m="1" x="431"/>
        <item m="1" x="153"/>
        <item m="1" x="259"/>
        <item m="1" x="228"/>
        <item m="1" x="207"/>
        <item m="1" x="222"/>
        <item m="1" x="286"/>
        <item m="1" x="234"/>
        <item m="1" x="422"/>
        <item m="1" x="401"/>
        <item m="1" x="319"/>
        <item m="1" x="355"/>
        <item m="1" x="335"/>
        <item m="1" x="149"/>
        <item m="1" x="310"/>
        <item m="1" x="275"/>
        <item m="1" x="203"/>
        <item m="1" x="356"/>
        <item m="1" x="428"/>
        <item m="1" x="125"/>
        <item m="1" x="296"/>
        <item m="1" x="323"/>
        <item m="1" x="328"/>
        <item m="1" x="139"/>
        <item m="1" x="202"/>
        <item m="1" x="423"/>
        <item m="1" x="256"/>
        <item m="1" x="220"/>
        <item m="1" x="263"/>
        <item m="1" x="359"/>
        <item m="1" x="184"/>
        <item m="1" x="287"/>
        <item m="1" x="166"/>
        <item m="1" x="156"/>
        <item m="1" x="334"/>
        <item m="1" x="229"/>
        <item m="1" x="344"/>
        <item m="1" x="145"/>
        <item m="1" x="427"/>
        <item m="1" x="177"/>
        <item m="1" x="183"/>
        <item m="1" x="157"/>
        <item m="1" x="360"/>
        <item m="1" x="333"/>
        <item m="1" x="424"/>
        <item m="1" x="176"/>
        <item m="1" x="290"/>
        <item m="1" x="343"/>
        <item m="1" x="123"/>
        <item m="1" x="216"/>
        <item m="1" x="297"/>
        <item m="1" x="429"/>
        <item m="1" x="143"/>
        <item m="1" x="242"/>
        <item m="1" x="269"/>
        <item m="1" x="196"/>
        <item m="1" x="350"/>
        <item m="1" x="178"/>
        <item m="1" x="172"/>
        <item m="1" x="402"/>
        <item m="1" x="148"/>
        <item m="1" x="351"/>
        <item m="1" x="232"/>
        <item m="1" x="330"/>
        <item m="1" x="288"/>
        <item m="1" x="253"/>
        <item m="1" x="411"/>
        <item m="1" x="420"/>
        <item x="24"/>
        <item m="1" x="235"/>
        <item x="25"/>
        <item m="1" x="251"/>
        <item m="1" x="131"/>
        <item x="20"/>
        <item x="27"/>
        <item m="1" x="317"/>
        <item m="1" x="298"/>
        <item x="26"/>
        <item m="1" x="416"/>
        <item m="1" x="12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1"/>
        <item x="22"/>
        <item x="23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compact="0" outline="0" showAll="0" defaultSubtotal="0"/>
    <pivotField name="Grootboekrekening" axis="axisRow" compact="0" outline="0" showAll="0" defaultSubtotal="0">
      <items count="95">
        <item x="14"/>
        <item m="1" x="71"/>
        <item x="54"/>
        <item x="23"/>
        <item x="57"/>
        <item x="17"/>
        <item x="11"/>
        <item x="19"/>
        <item x="15"/>
        <item x="12"/>
        <item x="26"/>
        <item x="32"/>
        <item x="47"/>
        <item m="1" x="94"/>
        <item x="44"/>
        <item m="1" x="66"/>
        <item m="1" x="74"/>
        <item x="56"/>
        <item x="8"/>
        <item x="62"/>
        <item x="51"/>
        <item m="1" x="80"/>
        <item m="1" x="76"/>
        <item x="1"/>
        <item m="1" x="73"/>
        <item x="46"/>
        <item x="42"/>
        <item m="1" x="78"/>
        <item x="13"/>
        <item x="9"/>
        <item m="1" x="82"/>
        <item x="31"/>
        <item x="6"/>
        <item x="55"/>
        <item x="29"/>
        <item x="20"/>
        <item x="10"/>
        <item x="36"/>
        <item x="28"/>
        <item x="40"/>
        <item m="1" x="70"/>
        <item x="39"/>
        <item x="22"/>
        <item x="35"/>
        <item x="41"/>
        <item x="18"/>
        <item x="16"/>
        <item x="58"/>
        <item x="50"/>
        <item x="2"/>
        <item x="7"/>
        <item m="1" x="83"/>
        <item x="25"/>
        <item x="59"/>
        <item x="0"/>
        <item x="5"/>
        <item x="21"/>
        <item x="3"/>
        <item x="33"/>
        <item m="1" x="84"/>
        <item x="43"/>
        <item x="45"/>
        <item m="1" x="69"/>
        <item x="49"/>
        <item x="53"/>
        <item x="27"/>
        <item m="1" x="88"/>
        <item m="1" x="86"/>
        <item m="1" x="75"/>
        <item m="1" x="81"/>
        <item m="1" x="77"/>
        <item m="1" x="91"/>
        <item m="1" x="79"/>
        <item m="1" x="90"/>
        <item x="48"/>
        <item m="1" x="87"/>
        <item x="4"/>
        <item m="1" x="67"/>
        <item x="24"/>
        <item m="1" x="68"/>
        <item x="38"/>
        <item x="34"/>
        <item x="37"/>
        <item m="1" x="92"/>
        <item m="1" x="72"/>
        <item x="30"/>
        <item m="1" x="64"/>
        <item m="1" x="85"/>
        <item m="1" x="89"/>
        <item m="1" x="63"/>
        <item m="1" x="93"/>
        <item m="1" x="65"/>
        <item x="52"/>
        <item x="60"/>
        <item x="61"/>
      </items>
    </pivotField>
    <pivotField name="GBOmschrijving" axis="axisRow" compact="0" outline="0" showAll="0" defaultSubtotal="0">
      <items count="97">
        <item m="1" x="66"/>
        <item x="32"/>
        <item x="47"/>
        <item x="11"/>
        <item x="56"/>
        <item x="46"/>
        <item x="29"/>
        <item m="1" x="70"/>
        <item m="1" x="74"/>
        <item x="25"/>
        <item x="21"/>
        <item x="16"/>
        <item m="1" x="78"/>
        <item m="1" x="84"/>
        <item x="40"/>
        <item x="33"/>
        <item m="1" x="95"/>
        <item x="42"/>
        <item x="1"/>
        <item x="18"/>
        <item x="57"/>
        <item m="1" x="94"/>
        <item x="23"/>
        <item x="14"/>
        <item x="54"/>
        <item x="59"/>
        <item x="6"/>
        <item x="55"/>
        <item x="0"/>
        <item x="50"/>
        <item m="1" x="76"/>
        <item m="1" x="73"/>
        <item x="5"/>
        <item x="41"/>
        <item x="35"/>
        <item x="7"/>
        <item x="26"/>
        <item x="2"/>
        <item x="28"/>
        <item x="12"/>
        <item x="58"/>
        <item m="1" x="83"/>
        <item x="39"/>
        <item x="36"/>
        <item x="3"/>
        <item x="20"/>
        <item x="10"/>
        <item x="17"/>
        <item x="51"/>
        <item x="62"/>
        <item m="1" x="80"/>
        <item x="8"/>
        <item x="19"/>
        <item x="15"/>
        <item x="22"/>
        <item x="31"/>
        <item m="1" x="82"/>
        <item x="9"/>
        <item m="1" x="96"/>
        <item x="44"/>
        <item x="43"/>
        <item x="45"/>
        <item m="1" x="69"/>
        <item x="13"/>
        <item x="49"/>
        <item x="53"/>
        <item x="27"/>
        <item m="1" x="88"/>
        <item m="1" x="86"/>
        <item m="1" x="75"/>
        <item m="1" x="81"/>
        <item m="1" x="77"/>
        <item m="1" x="71"/>
        <item m="1" x="91"/>
        <item m="1" x="79"/>
        <item m="1" x="90"/>
        <item x="48"/>
        <item m="1" x="87"/>
        <item x="4"/>
        <item m="1" x="67"/>
        <item x="24"/>
        <item m="1" x="68"/>
        <item x="38"/>
        <item x="34"/>
        <item x="37"/>
        <item m="1" x="92"/>
        <item m="1" x="72"/>
        <item x="30"/>
        <item m="1" x="64"/>
        <item m="1" x="85"/>
        <item m="1" x="89"/>
        <item m="1" x="63"/>
        <item m="1" x="93"/>
        <item m="1" x="65"/>
        <item x="52"/>
        <item x="60"/>
        <item x="61"/>
      </items>
    </pivotField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name="Kostenplaats" axis="axisRow" compact="0" outline="0" showAll="0">
      <items count="92">
        <item m="1" x="69"/>
        <item x="31"/>
        <item x="48"/>
        <item x="10"/>
        <item x="14"/>
        <item x="23"/>
        <item x="35"/>
        <item x="16"/>
        <item x="20"/>
        <item x="36"/>
        <item x="29"/>
        <item x="18"/>
        <item x="12"/>
        <item x="28"/>
        <item x="33"/>
        <item x="26"/>
        <item x="27"/>
        <item x="7"/>
        <item x="24"/>
        <item m="1" x="57"/>
        <item m="1" x="87"/>
        <item m="1" x="84"/>
        <item x="4"/>
        <item x="6"/>
        <item m="1" x="58"/>
        <item x="49"/>
        <item x="8"/>
        <item m="1" x="76"/>
        <item m="1" x="73"/>
        <item x="54"/>
        <item x="0"/>
        <item m="1" x="62"/>
        <item m="1" x="80"/>
        <item m="1" x="64"/>
        <item x="43"/>
        <item x="50"/>
        <item m="1" x="65"/>
        <item x="15"/>
        <item x="42"/>
        <item m="1" x="75"/>
        <item x="17"/>
        <item x="37"/>
        <item x="52"/>
        <item m="1" x="78"/>
        <item m="1" x="66"/>
        <item x="53"/>
        <item x="21"/>
        <item x="41"/>
        <item x="22"/>
        <item x="39"/>
        <item m="1" x="61"/>
        <item m="1" x="63"/>
        <item m="1" x="83"/>
        <item m="1" x="82"/>
        <item m="1" x="89"/>
        <item m="1" x="90"/>
        <item m="1" x="74"/>
        <item m="1" x="72"/>
        <item m="1" x="85"/>
        <item x="1"/>
        <item x="55"/>
        <item x="38"/>
        <item x="34"/>
        <item x="40"/>
        <item m="1" x="88"/>
        <item x="47"/>
        <item x="2"/>
        <item m="1" x="79"/>
        <item x="51"/>
        <item x="30"/>
        <item m="1" x="86"/>
        <item m="1" x="81"/>
        <item m="1" x="70"/>
        <item m="1" x="71"/>
        <item x="45"/>
        <item m="1" x="56"/>
        <item x="11"/>
        <item m="1" x="60"/>
        <item m="1" x="77"/>
        <item x="9"/>
        <item x="3"/>
        <item x="25"/>
        <item x="19"/>
        <item x="44"/>
        <item m="1" x="68"/>
        <item x="5"/>
        <item x="13"/>
        <item m="1" x="59"/>
        <item m="1" x="67"/>
        <item x="32"/>
        <item x="46"/>
        <item t="default"/>
      </items>
    </pivotField>
    <pivotField compact="0" outline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howAll="0" defaultSubtotal="0"/>
    <pivotField compact="0" outline="0" showAll="0" defaultSubtotal="0">
      <items count="14">
        <item h="1" x="2"/>
        <item x="10"/>
        <item h="1" x="7"/>
        <item h="1" x="1"/>
        <item h="1" x="5"/>
        <item h="1" x="12"/>
        <item h="1" x="8"/>
        <item h="1" x="4"/>
        <item h="1" x="3"/>
        <item h="1" x="6"/>
        <item h="1" x="9"/>
        <item h="1" x="11"/>
        <item h="1" x="0"/>
        <item h="1" m="1" x="13"/>
      </items>
    </pivotField>
    <pivotField compact="0" outline="0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compact="0" outline="0" subtotalTop="0" showAll="0" defaultSubtotal="0">
      <items count="6">
        <item x="1"/>
        <item x="2"/>
        <item x="3"/>
        <item x="4"/>
        <item x="0"/>
        <item x="5"/>
      </items>
    </pivotField>
    <pivotField compact="0" outline="0" subtotalTop="0" showAll="0" defaultSubtotal="0">
      <items count="5">
        <item x="1"/>
        <item x="2"/>
        <item x="0"/>
        <item x="3"/>
        <item x="4"/>
      </items>
    </pivotField>
  </pivotFields>
  <rowFields count="3">
    <field x="9"/>
    <field x="3"/>
    <field x="4"/>
  </rowFields>
  <rowItems count="9">
    <i>
      <x v="42"/>
      <x v="17"/>
      <x v="4"/>
    </i>
    <i r="1">
      <x v="46"/>
      <x v="11"/>
    </i>
    <i t="default">
      <x v="42"/>
    </i>
    <i>
      <x v="49"/>
      <x v="18"/>
      <x v="51"/>
    </i>
    <i r="1">
      <x v="29"/>
      <x v="57"/>
    </i>
    <i t="default">
      <x v="49"/>
    </i>
    <i>
      <x v="69"/>
      <x v="85"/>
      <x v="87"/>
    </i>
    <i t="default">
      <x v="69"/>
    </i>
    <i t="grand">
      <x/>
    </i>
  </rowItems>
  <colItems count="1">
    <i/>
  </colItems>
  <dataFields count="1">
    <dataField name="Bedrag" fld="6" baseField="9" baseItem="0" numFmtId="44"/>
  </dataFields>
  <formats count="3">
    <format dxfId="51">
      <pivotArea dataOnly="0" labelOnly="1" outline="0" offset="IV1" fieldPosition="0">
        <references count="1">
          <reference field="9" count="1">
            <x v="31"/>
          </reference>
        </references>
      </pivotArea>
    </format>
    <format dxfId="50">
      <pivotArea dataOnly="0" labelOnly="1" outline="0" offset="IV1" fieldPosition="0">
        <references count="1">
          <reference field="9" count="1">
            <x v="56"/>
          </reference>
        </references>
      </pivotArea>
    </format>
    <format dxfId="49">
      <pivotArea dataOnly="0" labelOnly="1" outline="0" fieldPosition="0">
        <references count="3">
          <reference field="3" count="1" selected="0">
            <x v="46"/>
          </reference>
          <reference field="4" count="1">
            <x v="11"/>
          </reference>
          <reference field="9" count="1" selected="0">
            <x v="4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C5DB06-E14C-4FAE-BB84-D574A0B26082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A1:H78" firstHeaderRow="1" firstDataRow="1" firstDataCol="7"/>
  <pivotFields count="20">
    <pivotField compact="0" outline="0" showAll="0" defaultSubtotal="0"/>
    <pivotField axis="axisRow" compact="0" outline="0" showAll="0" defaultSubtotal="0">
      <items count="433">
        <item m="1" x="199"/>
        <item m="1" x="306"/>
        <item m="1" x="308"/>
        <item m="1" x="270"/>
        <item m="1" x="173"/>
        <item m="1" x="403"/>
        <item m="1" x="368"/>
        <item m="1" x="406"/>
        <item m="1" x="195"/>
        <item m="1" x="224"/>
        <item m="1" x="213"/>
        <item m="1" x="364"/>
        <item m="1" x="179"/>
        <item m="1" x="245"/>
        <item m="1" x="369"/>
        <item m="1" x="325"/>
        <item m="1" x="210"/>
        <item m="1" x="346"/>
        <item m="1" x="345"/>
        <item m="1" x="370"/>
        <item m="1" x="280"/>
        <item m="1" x="349"/>
        <item m="1" x="348"/>
        <item m="1" x="329"/>
        <item m="1" x="404"/>
        <item m="1" x="211"/>
        <item m="1" x="361"/>
        <item m="1" x="413"/>
        <item m="1" x="405"/>
        <item m="1" x="150"/>
        <item m="1" x="171"/>
        <item m="1" x="371"/>
        <item m="1" x="130"/>
        <item m="1" x="134"/>
        <item m="1" x="281"/>
        <item m="1" x="372"/>
        <item m="1" x="312"/>
        <item m="1" x="248"/>
        <item m="1" x="314"/>
        <item m="1" x="180"/>
        <item m="1" x="208"/>
        <item m="1" x="271"/>
        <item m="1" x="300"/>
        <item m="1" x="154"/>
        <item m="1" x="167"/>
        <item m="1" x="291"/>
        <item m="1" x="313"/>
        <item m="1" x="194"/>
        <item m="1" x="321"/>
        <item m="1" x="258"/>
        <item m="1" x="165"/>
        <item m="1" x="282"/>
        <item m="1" x="257"/>
        <item m="1" x="201"/>
        <item m="1" x="132"/>
        <item m="1" x="305"/>
        <item m="1" x="144"/>
        <item m="1" x="200"/>
        <item m="1" x="191"/>
        <item m="1" x="146"/>
        <item m="1" x="243"/>
        <item m="1" x="293"/>
        <item m="1" x="226"/>
        <item m="1" x="301"/>
        <item m="1" x="315"/>
        <item m="1" x="158"/>
        <item m="1" x="332"/>
        <item m="1" x="373"/>
        <item m="1" x="320"/>
        <item m="1" x="374"/>
        <item m="1" x="283"/>
        <item m="1" x="357"/>
        <item m="1" x="198"/>
        <item m="1" x="265"/>
        <item m="1" x="193"/>
        <item m="1" x="276"/>
        <item m="1" x="289"/>
        <item m="1" x="367"/>
        <item m="1" x="375"/>
        <item m="1" x="174"/>
        <item m="1" x="322"/>
        <item m="1" x="135"/>
        <item m="1" x="338"/>
        <item m="1" x="122"/>
        <item m="1" x="187"/>
        <item m="1" x="152"/>
        <item m="1" x="221"/>
        <item m="1" x="376"/>
        <item m="1" x="261"/>
        <item m="1" x="175"/>
        <item m="1" x="249"/>
        <item m="1" x="241"/>
        <item m="1" x="219"/>
        <item m="1" x="155"/>
        <item m="1" x="186"/>
        <item m="1" x="192"/>
        <item m="1" x="331"/>
        <item m="1" x="417"/>
        <item m="1" x="352"/>
        <item m="1" x="377"/>
        <item m="1" x="214"/>
        <item m="1" x="299"/>
        <item m="1" x="407"/>
        <item m="1" x="129"/>
        <item m="1" x="205"/>
        <item m="1" x="140"/>
        <item m="1" x="336"/>
        <item m="1" x="378"/>
        <item m="1" x="418"/>
        <item m="1" x="425"/>
        <item m="1" x="236"/>
        <item m="1" x="302"/>
        <item m="1" x="347"/>
        <item m="1" x="414"/>
        <item m="1" x="197"/>
        <item m="1" x="239"/>
        <item m="1" x="247"/>
        <item m="1" x="215"/>
        <item m="1" x="170"/>
        <item m="1" x="415"/>
        <item m="1" x="168"/>
        <item m="1" x="432"/>
        <item m="1" x="292"/>
        <item m="1" x="188"/>
        <item m="1" x="304"/>
        <item m="1" x="340"/>
        <item m="1" x="266"/>
        <item m="1" x="260"/>
        <item m="1" x="254"/>
        <item m="1" x="124"/>
        <item m="1" x="162"/>
        <item m="1" x="160"/>
        <item m="1" x="379"/>
        <item m="1" x="231"/>
        <item m="1" x="136"/>
        <item m="1" x="339"/>
        <item m="1" x="147"/>
        <item m="1" x="151"/>
        <item m="1" x="163"/>
        <item m="1" x="380"/>
        <item m="1" x="209"/>
        <item m="1" x="238"/>
        <item m="1" x="277"/>
        <item m="1" x="206"/>
        <item m="1" x="190"/>
        <item m="1" x="419"/>
        <item m="1" x="381"/>
        <item m="1" x="159"/>
        <item m="1" x="412"/>
        <item m="1" x="262"/>
        <item m="1" x="366"/>
        <item m="1" x="217"/>
        <item m="1" x="212"/>
        <item m="1" x="303"/>
        <item m="1" x="382"/>
        <item m="1" x="426"/>
        <item m="1" x="268"/>
        <item m="1" x="121"/>
        <item m="1" x="307"/>
        <item m="1" x="311"/>
        <item m="1" x="204"/>
        <item m="1" x="141"/>
        <item m="1" x="230"/>
        <item m="1" x="342"/>
        <item m="1" x="383"/>
        <item m="1" x="264"/>
        <item m="1" x="324"/>
        <item m="1" x="353"/>
        <item m="1" x="225"/>
        <item m="1" x="246"/>
        <item m="1" x="384"/>
        <item m="1" x="326"/>
        <item m="1" x="385"/>
        <item m="1" x="386"/>
        <item m="1" x="408"/>
        <item m="1" x="316"/>
        <item m="1" x="409"/>
        <item m="1" x="430"/>
        <item m="1" x="185"/>
        <item m="1" x="387"/>
        <item m="1" x="388"/>
        <item m="1" x="389"/>
        <item m="1" x="294"/>
        <item m="1" x="365"/>
        <item m="1" x="137"/>
        <item m="1" x="337"/>
        <item m="1" x="126"/>
        <item m="1" x="133"/>
        <item m="1" x="227"/>
        <item m="1" x="272"/>
        <item m="1" x="390"/>
        <item m="1" x="244"/>
        <item m="1" x="169"/>
        <item m="1" x="181"/>
        <item m="1" x="421"/>
        <item m="1" x="391"/>
        <item m="1" x="161"/>
        <item m="1" x="392"/>
        <item m="1" x="393"/>
        <item m="1" x="394"/>
        <item m="1" x="318"/>
        <item m="1" x="395"/>
        <item m="1" x="396"/>
        <item m="1" x="295"/>
        <item m="1" x="278"/>
        <item m="1" x="341"/>
        <item m="1" x="138"/>
        <item m="1" x="127"/>
        <item m="1" x="164"/>
        <item m="1" x="397"/>
        <item m="1" x="398"/>
        <item m="1" x="273"/>
        <item m="1" x="223"/>
        <item m="1" x="237"/>
        <item m="1" x="233"/>
        <item m="1" x="252"/>
        <item m="1" x="410"/>
        <item m="1" x="363"/>
        <item m="1" x="354"/>
        <item m="1" x="284"/>
        <item m="1" x="182"/>
        <item m="1" x="399"/>
        <item m="1" x="279"/>
        <item m="1" x="358"/>
        <item m="1" x="362"/>
        <item m="1" x="285"/>
        <item m="1" x="267"/>
        <item m="1" x="309"/>
        <item m="1" x="255"/>
        <item m="1" x="327"/>
        <item m="1" x="240"/>
        <item m="1" x="250"/>
        <item m="1" x="128"/>
        <item m="1" x="142"/>
        <item m="1" x="189"/>
        <item m="1" x="218"/>
        <item m="1" x="274"/>
        <item m="1" x="400"/>
        <item m="1" x="431"/>
        <item m="1" x="153"/>
        <item m="1" x="259"/>
        <item m="1" x="228"/>
        <item m="1" x="207"/>
        <item m="1" x="222"/>
        <item m="1" x="286"/>
        <item m="1" x="234"/>
        <item m="1" x="422"/>
        <item m="1" x="401"/>
        <item m="1" x="319"/>
        <item m="1" x="355"/>
        <item m="1" x="335"/>
        <item m="1" x="149"/>
        <item m="1" x="310"/>
        <item m="1" x="275"/>
        <item m="1" x="203"/>
        <item m="1" x="356"/>
        <item m="1" x="428"/>
        <item m="1" x="125"/>
        <item m="1" x="296"/>
        <item m="1" x="323"/>
        <item m="1" x="328"/>
        <item m="1" x="139"/>
        <item m="1" x="202"/>
        <item m="1" x="423"/>
        <item m="1" x="256"/>
        <item m="1" x="220"/>
        <item m="1" x="263"/>
        <item m="1" x="359"/>
        <item m="1" x="184"/>
        <item m="1" x="287"/>
        <item m="1" x="166"/>
        <item m="1" x="156"/>
        <item m="1" x="334"/>
        <item m="1" x="229"/>
        <item m="1" x="344"/>
        <item m="1" x="145"/>
        <item m="1" x="427"/>
        <item m="1" x="177"/>
        <item m="1" x="183"/>
        <item m="1" x="157"/>
        <item m="1" x="360"/>
        <item m="1" x="333"/>
        <item m="1" x="424"/>
        <item m="1" x="176"/>
        <item m="1" x="290"/>
        <item m="1" x="343"/>
        <item m="1" x="123"/>
        <item m="1" x="216"/>
        <item m="1" x="297"/>
        <item m="1" x="429"/>
        <item m="1" x="143"/>
        <item m="1" x="242"/>
        <item m="1" x="269"/>
        <item m="1" x="196"/>
        <item m="1" x="350"/>
        <item m="1" x="178"/>
        <item m="1" x="172"/>
        <item m="1" x="402"/>
        <item m="1" x="148"/>
        <item m="1" x="351"/>
        <item m="1" x="232"/>
        <item m="1" x="330"/>
        <item m="1" x="288"/>
        <item m="1" x="253"/>
        <item m="1" x="411"/>
        <item m="1" x="420"/>
        <item x="24"/>
        <item m="1" x="235"/>
        <item x="25"/>
        <item m="1" x="251"/>
        <item m="1" x="131"/>
        <item x="20"/>
        <item x="27"/>
        <item m="1" x="317"/>
        <item m="1" x="298"/>
        <item x="26"/>
        <item m="1" x="416"/>
        <item m="1" x="12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1"/>
        <item x="22"/>
        <item x="23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</items>
    </pivotField>
    <pivotField compact="0" outline="0" showAll="0" defaultSubtotal="0"/>
    <pivotField name="Grootboekrekening" axis="axisRow" compact="0" outline="0" showAll="0" defaultSubtotal="0">
      <items count="95">
        <item x="14"/>
        <item m="1" x="71"/>
        <item x="54"/>
        <item x="23"/>
        <item x="57"/>
        <item x="17"/>
        <item x="11"/>
        <item x="19"/>
        <item x="15"/>
        <item x="12"/>
        <item x="26"/>
        <item x="32"/>
        <item x="47"/>
        <item m="1" x="94"/>
        <item x="44"/>
        <item m="1" x="66"/>
        <item m="1" x="74"/>
        <item x="56"/>
        <item x="8"/>
        <item x="62"/>
        <item x="51"/>
        <item m="1" x="80"/>
        <item m="1" x="76"/>
        <item x="1"/>
        <item m="1" x="73"/>
        <item x="46"/>
        <item x="42"/>
        <item m="1" x="78"/>
        <item x="13"/>
        <item x="9"/>
        <item m="1" x="82"/>
        <item x="31"/>
        <item x="6"/>
        <item x="55"/>
        <item x="29"/>
        <item x="20"/>
        <item x="10"/>
        <item x="36"/>
        <item x="28"/>
        <item x="40"/>
        <item m="1" x="70"/>
        <item x="39"/>
        <item x="22"/>
        <item x="35"/>
        <item x="41"/>
        <item x="18"/>
        <item x="16"/>
        <item x="58"/>
        <item x="50"/>
        <item x="2"/>
        <item x="7"/>
        <item m="1" x="83"/>
        <item x="25"/>
        <item x="59"/>
        <item x="0"/>
        <item x="5"/>
        <item x="21"/>
        <item x="3"/>
        <item x="33"/>
        <item m="1" x="84"/>
        <item x="43"/>
        <item x="45"/>
        <item m="1" x="69"/>
        <item x="49"/>
        <item x="53"/>
        <item x="27"/>
        <item m="1" x="88"/>
        <item m="1" x="86"/>
        <item m="1" x="75"/>
        <item m="1" x="81"/>
        <item m="1" x="77"/>
        <item m="1" x="91"/>
        <item m="1" x="79"/>
        <item m="1" x="90"/>
        <item x="48"/>
        <item m="1" x="87"/>
        <item x="4"/>
        <item m="1" x="67"/>
        <item x="24"/>
        <item m="1" x="68"/>
        <item x="38"/>
        <item x="34"/>
        <item x="37"/>
        <item m="1" x="92"/>
        <item m="1" x="72"/>
        <item x="30"/>
        <item m="1" x="64"/>
        <item m="1" x="85"/>
        <item m="1" x="89"/>
        <item m="1" x="63"/>
        <item m="1" x="93"/>
        <item m="1" x="65"/>
        <item x="52"/>
        <item x="60"/>
        <item x="61"/>
      </items>
    </pivotField>
    <pivotField name="GBOmschrijving" axis="axisRow" compact="0" outline="0" showAll="0" defaultSubtotal="0">
      <items count="97">
        <item m="1" x="66"/>
        <item x="32"/>
        <item x="47"/>
        <item x="11"/>
        <item x="56"/>
        <item x="46"/>
        <item x="29"/>
        <item m="1" x="70"/>
        <item m="1" x="74"/>
        <item x="25"/>
        <item x="21"/>
        <item x="16"/>
        <item m="1" x="78"/>
        <item m="1" x="84"/>
        <item x="40"/>
        <item x="33"/>
        <item m="1" x="95"/>
        <item x="42"/>
        <item x="1"/>
        <item x="18"/>
        <item x="57"/>
        <item m="1" x="94"/>
        <item x="23"/>
        <item x="14"/>
        <item x="54"/>
        <item x="59"/>
        <item x="6"/>
        <item x="55"/>
        <item x="0"/>
        <item x="50"/>
        <item m="1" x="76"/>
        <item m="1" x="73"/>
        <item x="5"/>
        <item x="41"/>
        <item x="35"/>
        <item x="7"/>
        <item x="26"/>
        <item x="2"/>
        <item x="28"/>
        <item x="12"/>
        <item x="58"/>
        <item m="1" x="83"/>
        <item x="39"/>
        <item x="36"/>
        <item x="3"/>
        <item x="20"/>
        <item x="10"/>
        <item x="17"/>
        <item x="51"/>
        <item x="62"/>
        <item m="1" x="80"/>
        <item x="8"/>
        <item x="19"/>
        <item x="15"/>
        <item x="22"/>
        <item x="31"/>
        <item m="1" x="82"/>
        <item x="9"/>
        <item m="1" x="96"/>
        <item x="44"/>
        <item x="43"/>
        <item x="45"/>
        <item m="1" x="69"/>
        <item x="13"/>
        <item x="49"/>
        <item x="53"/>
        <item x="27"/>
        <item m="1" x="88"/>
        <item m="1" x="86"/>
        <item m="1" x="75"/>
        <item m="1" x="81"/>
        <item m="1" x="77"/>
        <item m="1" x="71"/>
        <item m="1" x="91"/>
        <item m="1" x="79"/>
        <item m="1" x="90"/>
        <item x="48"/>
        <item m="1" x="87"/>
        <item x="4"/>
        <item m="1" x="67"/>
        <item x="24"/>
        <item m="1" x="68"/>
        <item x="38"/>
        <item x="34"/>
        <item x="37"/>
        <item m="1" x="92"/>
        <item m="1" x="72"/>
        <item x="30"/>
        <item m="1" x="64"/>
        <item m="1" x="85"/>
        <item m="1" x="89"/>
        <item m="1" x="63"/>
        <item m="1" x="93"/>
        <item m="1" x="65"/>
        <item x="52"/>
        <item x="60"/>
        <item x="61"/>
      </items>
    </pivotField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name="Kostenplaats" axis="axisRow" compact="0" outline="0" showAll="0">
      <items count="92">
        <item m="1" x="69"/>
        <item x="31"/>
        <item x="48"/>
        <item x="10"/>
        <item sd="0" x="14"/>
        <item x="23"/>
        <item x="35"/>
        <item x="16"/>
        <item x="20"/>
        <item x="36"/>
        <item x="29"/>
        <item x="18"/>
        <item x="12"/>
        <item x="28"/>
        <item x="33"/>
        <item x="26"/>
        <item x="27"/>
        <item x="7"/>
        <item x="24"/>
        <item m="1" x="57"/>
        <item m="1" x="87"/>
        <item m="1" x="84"/>
        <item x="4"/>
        <item x="6"/>
        <item m="1" x="58"/>
        <item x="49"/>
        <item x="8"/>
        <item m="1" x="76"/>
        <item m="1" x="73"/>
        <item x="54"/>
        <item x="0"/>
        <item m="1" x="62"/>
        <item m="1" x="80"/>
        <item m="1" x="64"/>
        <item x="43"/>
        <item x="50"/>
        <item m="1" x="65"/>
        <item x="15"/>
        <item x="42"/>
        <item m="1" x="75"/>
        <item x="17"/>
        <item x="37"/>
        <item x="52"/>
        <item m="1" x="78"/>
        <item m="1" x="66"/>
        <item x="53"/>
        <item x="21"/>
        <item x="41"/>
        <item x="22"/>
        <item x="39"/>
        <item m="1" x="61"/>
        <item m="1" x="63"/>
        <item m="1" x="83"/>
        <item m="1" x="82"/>
        <item m="1" x="89"/>
        <item m="1" x="90"/>
        <item m="1" x="74"/>
        <item m="1" x="72"/>
        <item m="1" x="85"/>
        <item x="1"/>
        <item x="55"/>
        <item x="38"/>
        <item x="34"/>
        <item x="40"/>
        <item m="1" x="88"/>
        <item x="47"/>
        <item x="2"/>
        <item m="1" x="79"/>
        <item x="51"/>
        <item x="30"/>
        <item m="1" x="86"/>
        <item m="1" x="81"/>
        <item m="1" x="70"/>
        <item m="1" x="71"/>
        <item x="45"/>
        <item m="1" x="56"/>
        <item x="11"/>
        <item m="1" x="60"/>
        <item m="1" x="77"/>
        <item x="9"/>
        <item x="3"/>
        <item x="25"/>
        <item x="19"/>
        <item x="44"/>
        <item m="1" x="68"/>
        <item x="5"/>
        <item x="13"/>
        <item m="1" x="59"/>
        <item m="1" x="67"/>
        <item x="32"/>
        <item x="46"/>
        <item t="default"/>
      </items>
    </pivotField>
    <pivotField compact="0" outline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howAll="0" defaultSubtotal="0">
      <items count="7">
        <item h="1" x="3"/>
        <item h="1" x="1"/>
        <item h="1" x="2"/>
        <item h="1" x="4"/>
        <item h="1" m="1" x="6"/>
        <item x="0"/>
        <item h="1" m="1" x="5"/>
      </items>
    </pivotField>
    <pivotField compact="0" outline="0" showAll="0" defaultSubtotal="0"/>
    <pivotField axis="axisRow" compact="0" outline="0" subtotalTop="0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  <pivotField axis="axisRow" compact="0" outline="0" subtotalTop="0" showAll="0" defaultSubtotal="0">
      <items count="6">
        <item sd="0" x="1"/>
        <item sd="0" x="2"/>
        <item sd="0" x="3"/>
        <item sd="0" x="4"/>
        <item x="0"/>
        <item x="5"/>
      </items>
    </pivotField>
    <pivotField axis="axisRow" compact="0" outline="0" subtotalTop="0" showAll="0" defaultSubtotal="0">
      <items count="5">
        <item sd="0" x="1"/>
        <item sd="0" x="2"/>
        <item x="0"/>
        <item x="3"/>
        <item x="4"/>
      </items>
    </pivotField>
  </pivotFields>
  <rowFields count="7">
    <field x="9"/>
    <field x="3"/>
    <field x="4"/>
    <field x="19"/>
    <field x="18"/>
    <field x="17"/>
    <field x="1"/>
  </rowFields>
  <rowItems count="77">
    <i>
      <x v="1"/>
      <x v="18"/>
      <x v="51"/>
      <x v="1"/>
    </i>
    <i t="default">
      <x v="1"/>
    </i>
    <i>
      <x v="4"/>
    </i>
    <i>
      <x v="26"/>
      <x v="32"/>
      <x v="26"/>
      <x v="1"/>
    </i>
    <i t="default">
      <x v="26"/>
    </i>
    <i>
      <x v="30"/>
      <x v="4"/>
      <x v="20"/>
      <x v="1"/>
    </i>
    <i r="1">
      <x v="6"/>
      <x v="3"/>
      <x v="1"/>
    </i>
    <i r="1">
      <x v="12"/>
      <x v="2"/>
      <x v="1"/>
    </i>
    <i r="1">
      <x v="26"/>
      <x v="17"/>
      <x v="1"/>
    </i>
    <i r="1">
      <x v="38"/>
      <x v="38"/>
      <x v="1"/>
    </i>
    <i r="1">
      <x v="53"/>
      <x v="25"/>
      <x v="1"/>
    </i>
    <i r="1">
      <x v="54"/>
      <x v="28"/>
      <x v="1"/>
    </i>
    <i r="1">
      <x v="93"/>
      <x v="95"/>
      <x v="1"/>
    </i>
    <i t="default">
      <x v="30"/>
    </i>
    <i>
      <x v="37"/>
      <x/>
      <x v="23"/>
      <x v="1"/>
    </i>
    <i r="1">
      <x v="18"/>
      <x v="51"/>
      <x v="1"/>
    </i>
    <i r="1">
      <x v="28"/>
      <x v="63"/>
      <x v="1"/>
    </i>
    <i r="1">
      <x v="31"/>
      <x v="55"/>
      <x v="1"/>
    </i>
    <i r="1">
      <x v="46"/>
      <x v="11"/>
      <x v="1"/>
    </i>
    <i t="default">
      <x v="37"/>
    </i>
    <i>
      <x v="38"/>
      <x v="18"/>
      <x v="51"/>
      <x v="1"/>
    </i>
    <i r="1">
      <x v="28"/>
      <x v="63"/>
      <x v="1"/>
    </i>
    <i t="default">
      <x v="38"/>
    </i>
    <i>
      <x v="40"/>
      <x v="18"/>
      <x v="51"/>
      <x v="1"/>
    </i>
    <i r="1">
      <x v="19"/>
      <x v="49"/>
      <x v="1"/>
    </i>
    <i r="1">
      <x v="28"/>
      <x v="63"/>
      <x v="1"/>
    </i>
    <i r="1">
      <x v="33"/>
      <x v="27"/>
      <x v="1"/>
    </i>
    <i r="1">
      <x v="35"/>
      <x v="45"/>
      <x v="1"/>
    </i>
    <i r="1">
      <x v="36"/>
      <x v="46"/>
      <x v="1"/>
    </i>
    <i r="1">
      <x v="46"/>
      <x v="11"/>
      <x v="1"/>
    </i>
    <i r="1">
      <x v="54"/>
      <x v="28"/>
      <x v="1"/>
    </i>
    <i r="1">
      <x v="63"/>
      <x v="64"/>
      <x v="1"/>
    </i>
    <i t="default">
      <x v="40"/>
    </i>
    <i>
      <x v="41"/>
      <x v="18"/>
      <x v="51"/>
      <x v="1"/>
    </i>
    <i r="1">
      <x v="28"/>
      <x v="63"/>
      <x v="1"/>
    </i>
    <i r="1">
      <x v="29"/>
      <x v="57"/>
      <x v="1"/>
    </i>
    <i r="1">
      <x v="31"/>
      <x v="55"/>
      <x v="1"/>
    </i>
    <i t="default">
      <x v="41"/>
    </i>
    <i>
      <x v="42"/>
      <x v="17"/>
      <x v="4"/>
      <x v="1"/>
    </i>
    <i r="1">
      <x v="46"/>
      <x v="11"/>
      <x v="1"/>
    </i>
    <i t="default">
      <x v="42"/>
    </i>
    <i>
      <x v="45"/>
      <x v="18"/>
      <x v="51"/>
      <x v="1"/>
    </i>
    <i r="1">
      <x v="28"/>
      <x v="63"/>
      <x v="1"/>
    </i>
    <i r="1">
      <x v="29"/>
      <x v="57"/>
      <x v="1"/>
    </i>
    <i r="1">
      <x v="74"/>
      <x v="76"/>
      <x v="1"/>
    </i>
    <i t="default">
      <x v="45"/>
    </i>
    <i>
      <x v="46"/>
      <x v="9"/>
      <x v="39"/>
      <x v="1"/>
    </i>
    <i r="1">
      <x v="12"/>
      <x v="2"/>
      <x v="1"/>
    </i>
    <i r="1">
      <x v="18"/>
      <x v="51"/>
      <x v="1"/>
    </i>
    <i r="1">
      <x v="28"/>
      <x v="63"/>
      <x v="1"/>
    </i>
    <i r="1">
      <x v="29"/>
      <x v="57"/>
      <x v="1"/>
    </i>
    <i r="1">
      <x v="35"/>
      <x v="45"/>
      <x v="1"/>
    </i>
    <i r="1">
      <x v="46"/>
      <x v="11"/>
      <x v="1"/>
    </i>
    <i t="default">
      <x v="46"/>
    </i>
    <i>
      <x v="47"/>
      <x v="2"/>
      <x v="24"/>
      <x v="1"/>
    </i>
    <i r="1">
      <x v="18"/>
      <x v="51"/>
      <x v="1"/>
    </i>
    <i r="1">
      <x v="29"/>
      <x v="57"/>
      <x v="1"/>
    </i>
    <i r="1">
      <x v="38"/>
      <x v="38"/>
      <x v="1"/>
    </i>
    <i t="default">
      <x v="47"/>
    </i>
    <i>
      <x v="48"/>
      <x v="18"/>
      <x v="51"/>
      <x v="1"/>
    </i>
    <i r="1">
      <x v="35"/>
      <x v="45"/>
      <x v="1"/>
    </i>
    <i t="default">
      <x v="48"/>
    </i>
    <i>
      <x v="49"/>
      <x v="18"/>
      <x v="51"/>
      <x v="1"/>
    </i>
    <i r="1">
      <x v="29"/>
      <x v="57"/>
      <x v="1"/>
    </i>
    <i t="default">
      <x v="49"/>
    </i>
    <i>
      <x v="65"/>
      <x v="18"/>
      <x v="51"/>
      <x v="1"/>
    </i>
    <i r="1">
      <x v="28"/>
      <x v="63"/>
      <x v="1"/>
    </i>
    <i t="default">
      <x v="65"/>
    </i>
    <i>
      <x v="68"/>
      <x v="18"/>
      <x v="51"/>
      <x v="1"/>
    </i>
    <i r="1">
      <x v="28"/>
      <x v="63"/>
      <x v="1"/>
    </i>
    <i r="1">
      <x v="29"/>
      <x v="57"/>
      <x v="1"/>
    </i>
    <i t="default">
      <x v="68"/>
    </i>
    <i>
      <x v="74"/>
      <x v="74"/>
      <x v="76"/>
      <x v="1"/>
    </i>
    <i t="default">
      <x v="74"/>
    </i>
    <i>
      <x v="89"/>
      <x v="38"/>
      <x v="38"/>
      <x v="1"/>
    </i>
    <i t="default">
      <x v="89"/>
    </i>
    <i t="grand">
      <x/>
    </i>
  </rowItems>
  <colItems count="1">
    <i/>
  </colItems>
  <dataFields count="1">
    <dataField name="Bedrag" fld="6" baseField="9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Verantwdlk__Team_KV" xr10:uid="{9B5DDF97-41D9-4615-983B-5398117FFC4B}" sourceName="Verantwdlk/ Team KV">
  <pivotTables>
    <pivotTable tabId="11" name="Draaitabel1"/>
  </pivotTables>
  <data>
    <tabular pivotCacheId="66799110">
      <items count="7">
        <i x="3"/>
        <i x="1"/>
        <i x="2"/>
        <i x="4"/>
        <i x="0" s="1"/>
        <i x="6" nd="1"/>
        <i x="5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ommissie1" xr10:uid="{00B8F076-3725-49D9-8C21-1A22B383D7CF}" sourceName="Commissie">
  <pivotTables>
    <pivotTable tabId="12" name="Draaitabel1"/>
  </pivotTables>
  <data>
    <tabular pivotCacheId="66799110">
      <items count="14">
        <i x="2"/>
        <i x="10" s="1"/>
        <i x="7"/>
        <i x="1"/>
        <i x="5"/>
        <i x="12"/>
        <i x="8"/>
        <i x="4"/>
        <i x="3"/>
        <i x="6"/>
        <i x="9"/>
        <i x="11"/>
        <i x="0"/>
        <i x="1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mmissie 1" xr10:uid="{2369C6CD-1F06-423F-BC56-824EC367861A}" cache="Slicer_Commissie1" caption="Commissie" startItem="1" style="SlicerStyleOther1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Verantwoordelijke KV" xr10:uid="{4E179ED5-229C-4538-B4B7-4FBA9F3E1277}" cache="Slicer_Verantwdlk__Team_KV" caption="Verantwoordelijke KV" style="SlicerStyleOther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B9BEE6-8AE5-41F1-8E27-7B514E0DD982}" name="Tabel2" displayName="Tabel2" ref="A2:AF177" totalsRowCount="1" headerRowDxfId="87" dataDxfId="86" totalsRowDxfId="85">
  <autoFilter ref="A2:AF176" xr:uid="{65B9BEE6-8AE5-41F1-8E27-7B514E0DD982}"/>
  <sortState xmlns:xlrd2="http://schemas.microsoft.com/office/spreadsheetml/2017/richdata2" ref="A53:AF65">
    <sortCondition ref="A2:A176"/>
  </sortState>
  <tableColumns count="32">
    <tableColumn id="1" xr3:uid="{8CD54E19-BC7B-4E2B-9C04-AB61A5B5367A}" name="nr" dataDxfId="84" totalsRowDxfId="83"/>
    <tableColumn id="38" xr3:uid="{3740AB95-10BD-4200-B2CB-FD0AF2E07295}" name="Kolom1" dataDxfId="82" totalsRowDxfId="48"/>
    <tableColumn id="2" xr3:uid="{A97E8DC5-F700-42CA-93E3-B26352228164}" name="SD" dataDxfId="81" totalsRowDxfId="47"/>
    <tableColumn id="3" xr3:uid="{781EB555-8D4F-4B6C-AC63-93B0C7EC4340}" name="OD" dataDxfId="80" totalsRowDxfId="46"/>
    <tableColumn id="4" xr3:uid="{B600BAB6-4399-4676-A259-51C0347B7D6F}" name="Actie" dataDxfId="79" totalsRowDxfId="45"/>
    <tableColumn id="5" xr3:uid="{75776BE4-7133-4DE7-83B4-68035D0DC204}" name="Omschrijving" dataDxfId="78" totalsRowDxfId="44"/>
    <tableColumn id="6" xr3:uid="{BCF2C182-FFAC-4459-AEB4-A1155CA365D3}" name="Indicator" dataDxfId="77" totalsRowDxfId="43"/>
    <tableColumn id="7" xr3:uid="{1A67FAFF-78ED-4DDD-8EEE-F42E851CBA62}" name="2025" dataDxfId="76" totalsRowDxfId="42"/>
    <tableColumn id="8" xr3:uid="{041E7920-061B-4664-B484-3671BEBB4D72}" name="2026" dataDxfId="75" totalsRowDxfId="41"/>
    <tableColumn id="9" xr3:uid="{9670F066-0C87-42DF-8CDC-7ED01EC50D6B}" name="2027" dataDxfId="74" totalsRowDxfId="40"/>
    <tableColumn id="10" xr3:uid="{DB431DC7-F12B-4DA3-B0EA-02120080D095}" name="2028" dataDxfId="73" totalsRowDxfId="39"/>
    <tableColumn id="11" xr3:uid="{09936604-B2A1-4657-9B12-77E2990E063A}" name="20252" dataDxfId="72" totalsRowDxfId="38"/>
    <tableColumn id="12" xr3:uid="{624460F3-33A3-4B05-9B2E-1855FAA4A37D}" name="20263" dataDxfId="71" totalsRowDxfId="37"/>
    <tableColumn id="13" xr3:uid="{4101029D-9E33-4F8F-AB69-BA332A2DA16F}" name="20274" dataDxfId="70" totalsRowDxfId="36"/>
    <tableColumn id="14" xr3:uid="{2CA24064-F3A7-432E-AE5B-5D3E035B8FEB}" name="20285" dataDxfId="69" totalsRowDxfId="35"/>
    <tableColumn id="37" xr3:uid="{A2489411-C456-4285-BC4C-E031758DC761}" name="Ana-lytische code" dataDxfId="68" totalsRowDxfId="34"/>
    <tableColumn id="15" xr3:uid="{55D4900C-5257-43C3-BAC1-BAD38F43E4FA}" name="Verantwdlk/ Team KV" dataDxfId="67" totalsRowDxfId="33"/>
    <tableColumn id="16" xr3:uid="{60227641-95A8-40BF-B398-0DC730209C47}" name="Commissie" dataDxfId="66" totalsRowDxfId="32"/>
    <tableColumn id="18" xr3:uid="{F03E3277-9F64-41C4-873E-358F92E6C963}" name="Kosten_x000a_2025" dataDxfId="65" totalsRowDxfId="31"/>
    <tableColumn id="19" xr3:uid="{3855AAA6-6327-42EE-804A-6F7E441B5AAD}" name="Opbrengsten_x000a_2025" dataDxfId="64" totalsRowDxfId="30"/>
    <tableColumn id="20" xr3:uid="{5A085F37-E8B2-429D-9EA3-E8CEA286EC95}" name="Kosten_x000a_2026" dataDxfId="63" totalsRowDxfId="29"/>
    <tableColumn id="21" xr3:uid="{8976DD20-0F34-4E42-BDDB-4F8A6CD7F1B2}" name="Opbrengsten_x000a_2026" dataDxfId="62" totalsRowDxfId="28"/>
    <tableColumn id="22" xr3:uid="{61701519-C25A-473B-8BB1-AD64C238FCCD}" name="kosten_x000a_2027" dataDxfId="61" totalsRowDxfId="27"/>
    <tableColumn id="23" xr3:uid="{30FAE8CC-63B6-40BE-B916-B3F9F0DC0C94}" name="opbrengsten_x000a_2027" dataDxfId="60" totalsRowDxfId="26"/>
    <tableColumn id="24" xr3:uid="{1F9831E0-2AC7-4CBA-A232-8A267F920492}" name="kosten_x000a_2028" dataDxfId="59" totalsRowDxfId="25"/>
    <tableColumn id="25" xr3:uid="{F138AD6C-C6A8-4A59-BCCB-4A00C8A981DD}" name="opbrengsten_x000a_2028" dataDxfId="58" totalsRowDxfId="24"/>
    <tableColumn id="46" xr3:uid="{72E68333-CBAD-4479-8814-974676FE7165}" name="Kolom2" dataDxfId="57" totalsRowDxfId="23"/>
    <tableColumn id="26" xr3:uid="{D0901AFA-FC08-473F-95BF-CB27FC41A26A}" name="Kosten_x000a_20256" dataDxfId="56" totalsRowDxfId="22"/>
    <tableColumn id="27" xr3:uid="{A4D4F238-9998-46B2-9315-297B493A04F5}" name="Opbrengsten_x000a_20257" dataDxfId="55" totalsRowDxfId="21"/>
    <tableColumn id="28" xr3:uid="{42803AFF-0DE7-4E12-B9BB-3C40223FAAF3}" name="kosten_x000a_20268" dataDxfId="54" totalsRowDxfId="20"/>
    <tableColumn id="29" xr3:uid="{11ACDB0E-F832-49B0-934C-0BAF65CE2644}" name="opbrengsten_x000a_20269" dataDxfId="53" totalsRowDxfId="0"/>
    <tableColumn id="17" xr3:uid="{7C4B6006-A103-4571-A18C-784EB41C4CA6}" name="Opmerkingen bkhd" dataDxfId="52" totalsRowDxfId="1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006FB7"/>
    <pageSetUpPr fitToPage="1"/>
  </sheetPr>
  <dimension ref="A1:AG188"/>
  <sheetViews>
    <sheetView tabSelected="1" zoomScale="70" zoomScaleNormal="70" zoomScaleSheetLayoutView="100" workbookViewId="0">
      <pane xSplit="6" ySplit="2" topLeftCell="G30" activePane="bottomRight" state="frozen"/>
      <selection pane="topRight" activeCell="G1" sqref="G1"/>
      <selection pane="bottomLeft" activeCell="A3" sqref="A3"/>
      <selection pane="bottomRight" activeCell="W8" sqref="W8"/>
    </sheetView>
  </sheetViews>
  <sheetFormatPr defaultColWidth="9.109375" defaultRowHeight="15" customHeight="1" x14ac:dyDescent="0.7"/>
  <cols>
    <col min="1" max="1" width="4.6640625" style="5" bestFit="1" customWidth="1"/>
    <col min="2" max="2" width="10.88671875" style="4" bestFit="1" customWidth="1"/>
    <col min="3" max="3" width="7.5546875" style="4" bestFit="1" customWidth="1"/>
    <col min="4" max="4" width="8.33203125" style="4" bestFit="1" customWidth="1"/>
    <col min="5" max="5" width="8.88671875" style="4" bestFit="1" customWidth="1"/>
    <col min="6" max="6" width="117.33203125" style="4" customWidth="1"/>
    <col min="7" max="7" width="11.6640625" style="8" customWidth="1"/>
    <col min="8" max="8" width="8.88671875" style="9" hidden="1" customWidth="1"/>
    <col min="9" max="11" width="6.109375" style="4" customWidth="1"/>
    <col min="12" max="13" width="8.6640625" style="4" customWidth="1"/>
    <col min="14" max="15" width="5.33203125" style="4" hidden="1" customWidth="1"/>
    <col min="16" max="16" width="14.33203125" style="4" customWidth="1"/>
    <col min="17" max="17" width="19.33203125" style="4" bestFit="1" customWidth="1"/>
    <col min="18" max="18" width="18.6640625" style="4" customWidth="1"/>
    <col min="19" max="20" width="14.21875" style="7" customWidth="1"/>
    <col min="21" max="21" width="16.109375" style="7" customWidth="1"/>
    <col min="22" max="22" width="16.44140625" style="7" customWidth="1"/>
    <col min="23" max="24" width="15.88671875" style="7" customWidth="1"/>
    <col min="25" max="26" width="15.88671875" style="7" hidden="1" customWidth="1"/>
    <col min="27" max="27" width="3.33203125" style="7" customWidth="1"/>
    <col min="28" max="29" width="15.44140625" style="7" customWidth="1"/>
    <col min="30" max="31" width="19.5546875" style="7" customWidth="1"/>
    <col min="32" max="32" width="23.109375" style="4" customWidth="1"/>
    <col min="33" max="16384" width="9.109375" style="4"/>
  </cols>
  <sheetData>
    <row r="1" spans="1:32" s="30" customFormat="1" ht="73.95" customHeight="1" thickBot="1" x14ac:dyDescent="0.35">
      <c r="C1" s="187" t="s">
        <v>0</v>
      </c>
      <c r="D1" s="188"/>
      <c r="E1" s="188"/>
      <c r="F1" s="188"/>
      <c r="G1" s="189"/>
      <c r="H1" s="191" t="s">
        <v>1</v>
      </c>
      <c r="I1" s="191"/>
      <c r="J1" s="191"/>
      <c r="K1" s="191"/>
      <c r="L1" s="190" t="s">
        <v>2</v>
      </c>
      <c r="M1" s="190"/>
      <c r="N1" s="190"/>
      <c r="O1" s="190"/>
      <c r="P1" s="31" t="s">
        <v>3</v>
      </c>
      <c r="Q1" s="31"/>
      <c r="R1" s="31"/>
      <c r="S1" s="186" t="s">
        <v>4</v>
      </c>
      <c r="T1" s="186"/>
      <c r="U1" s="186"/>
      <c r="V1" s="186"/>
      <c r="W1" s="186"/>
      <c r="X1" s="186"/>
      <c r="Y1" s="186"/>
      <c r="Z1" s="186"/>
      <c r="AA1" s="32"/>
      <c r="AB1" s="186" t="s">
        <v>616</v>
      </c>
      <c r="AC1" s="186"/>
      <c r="AD1" s="186"/>
      <c r="AE1" s="186"/>
    </row>
    <row r="2" spans="1:32" ht="55.95" customHeight="1" thickBot="1" x14ac:dyDescent="0.35">
      <c r="A2" s="34" t="s">
        <v>5</v>
      </c>
      <c r="B2" s="34" t="s">
        <v>6</v>
      </c>
      <c r="C2" s="35" t="s">
        <v>7</v>
      </c>
      <c r="D2" s="35" t="s">
        <v>8</v>
      </c>
      <c r="E2" s="35" t="s">
        <v>9</v>
      </c>
      <c r="F2" s="35" t="s">
        <v>10</v>
      </c>
      <c r="G2" s="36" t="s">
        <v>11</v>
      </c>
      <c r="H2" s="37" t="s">
        <v>12</v>
      </c>
      <c r="I2" s="37" t="s">
        <v>13</v>
      </c>
      <c r="J2" s="37" t="s">
        <v>14</v>
      </c>
      <c r="K2" s="37" t="s">
        <v>15</v>
      </c>
      <c r="L2" s="37" t="s">
        <v>16</v>
      </c>
      <c r="M2" s="37" t="s">
        <v>17</v>
      </c>
      <c r="N2" s="37" t="s">
        <v>18</v>
      </c>
      <c r="O2" s="37" t="s">
        <v>19</v>
      </c>
      <c r="P2" s="37" t="s">
        <v>20</v>
      </c>
      <c r="Q2" s="38" t="s">
        <v>21</v>
      </c>
      <c r="R2" s="38" t="s">
        <v>22</v>
      </c>
      <c r="S2" s="39" t="s">
        <v>23</v>
      </c>
      <c r="T2" s="40" t="s">
        <v>24</v>
      </c>
      <c r="U2" s="41" t="s">
        <v>25</v>
      </c>
      <c r="V2" s="42" t="s">
        <v>26</v>
      </c>
      <c r="W2" s="144" t="s">
        <v>27</v>
      </c>
      <c r="X2" s="145" t="s">
        <v>28</v>
      </c>
      <c r="Y2" s="43" t="s">
        <v>29</v>
      </c>
      <c r="Z2" s="44" t="s">
        <v>30</v>
      </c>
      <c r="AA2" s="45" t="s">
        <v>31</v>
      </c>
      <c r="AB2" s="46" t="s">
        <v>32</v>
      </c>
      <c r="AC2" s="47" t="s">
        <v>33</v>
      </c>
      <c r="AD2" s="146" t="s">
        <v>34</v>
      </c>
      <c r="AE2" s="147" t="s">
        <v>35</v>
      </c>
      <c r="AF2" s="34" t="s">
        <v>36</v>
      </c>
    </row>
    <row r="3" spans="1:32" ht="20.399999999999999" thickBot="1" x14ac:dyDescent="0.75">
      <c r="A3" s="48">
        <v>1</v>
      </c>
      <c r="B3" s="34"/>
      <c r="C3" s="49" t="s">
        <v>37</v>
      </c>
      <c r="D3" s="50"/>
      <c r="E3" s="50"/>
      <c r="F3" s="49" t="s">
        <v>38</v>
      </c>
      <c r="G3" s="51"/>
      <c r="H3" s="52"/>
      <c r="I3" s="52"/>
      <c r="J3" s="52"/>
      <c r="K3" s="52"/>
      <c r="L3" s="53"/>
      <c r="M3" s="53"/>
      <c r="N3" s="53"/>
      <c r="O3" s="53"/>
      <c r="P3" s="53"/>
      <c r="Q3" s="53" t="s">
        <v>39</v>
      </c>
      <c r="R3" s="53" t="s">
        <v>40</v>
      </c>
      <c r="S3" s="54">
        <f t="shared" ref="S3:Z3" si="0">S4+S9+S13+S18</f>
        <v>27500</v>
      </c>
      <c r="T3" s="55">
        <f t="shared" si="0"/>
        <v>0</v>
      </c>
      <c r="U3" s="55">
        <f t="shared" si="0"/>
        <v>17500</v>
      </c>
      <c r="V3" s="55">
        <f t="shared" si="0"/>
        <v>8000</v>
      </c>
      <c r="W3" s="55">
        <f t="shared" si="0"/>
        <v>13600</v>
      </c>
      <c r="X3" s="55">
        <f t="shared" si="0"/>
        <v>0</v>
      </c>
      <c r="Y3" s="55">
        <f t="shared" si="0"/>
        <v>13702</v>
      </c>
      <c r="Z3" s="55">
        <f t="shared" si="0"/>
        <v>0</v>
      </c>
      <c r="AA3" s="56"/>
      <c r="AB3" s="55">
        <f t="shared" ref="AB3:AC3" si="1">AB4+AB9+AB13+AB18</f>
        <v>16824.899999999998</v>
      </c>
      <c r="AC3" s="55">
        <f t="shared" si="1"/>
        <v>0</v>
      </c>
      <c r="AD3" s="55">
        <v>3380.1099999999992</v>
      </c>
      <c r="AE3" s="55">
        <v>0</v>
      </c>
      <c r="AF3" s="34"/>
    </row>
    <row r="4" spans="1:32" ht="40.200000000000003" thickBot="1" x14ac:dyDescent="0.75">
      <c r="A4" s="48">
        <v>2</v>
      </c>
      <c r="B4" s="34"/>
      <c r="C4" s="57" t="s">
        <v>37</v>
      </c>
      <c r="D4" s="58" t="s">
        <v>41</v>
      </c>
      <c r="E4" s="59"/>
      <c r="F4" s="58" t="s">
        <v>42</v>
      </c>
      <c r="G4" s="60" t="s">
        <v>43</v>
      </c>
      <c r="H4" s="61"/>
      <c r="I4" s="61"/>
      <c r="J4" s="61"/>
      <c r="K4" s="61"/>
      <c r="L4" s="62"/>
      <c r="M4" s="62"/>
      <c r="N4" s="62"/>
      <c r="O4" s="62"/>
      <c r="P4" s="62"/>
      <c r="Q4" s="58" t="s">
        <v>39</v>
      </c>
      <c r="R4" s="58" t="s">
        <v>40</v>
      </c>
      <c r="S4" s="63">
        <f t="shared" ref="S4:Z4" si="2">SUM(S5:S8)</f>
        <v>7000</v>
      </c>
      <c r="T4" s="64">
        <f t="shared" si="2"/>
        <v>0</v>
      </c>
      <c r="U4" s="64">
        <f t="shared" si="2"/>
        <v>2000</v>
      </c>
      <c r="V4" s="64">
        <f t="shared" si="2"/>
        <v>0</v>
      </c>
      <c r="W4" s="64">
        <f t="shared" si="2"/>
        <v>1350</v>
      </c>
      <c r="X4" s="64">
        <f t="shared" si="2"/>
        <v>0</v>
      </c>
      <c r="Y4" s="64">
        <f t="shared" si="2"/>
        <v>1377</v>
      </c>
      <c r="Z4" s="64">
        <f t="shared" si="2"/>
        <v>0</v>
      </c>
      <c r="AA4" s="65"/>
      <c r="AB4" s="64">
        <f t="shared" ref="AB4:AC4" si="3">SUM(AB5:AB8)</f>
        <v>7001.2499999999991</v>
      </c>
      <c r="AC4" s="64">
        <f t="shared" si="3"/>
        <v>0</v>
      </c>
      <c r="AD4" s="64"/>
      <c r="AE4" s="64"/>
      <c r="AF4" s="34"/>
    </row>
    <row r="5" spans="1:32" ht="20.399999999999999" customHeight="1" thickBot="1" x14ac:dyDescent="0.75">
      <c r="A5" s="48">
        <v>3</v>
      </c>
      <c r="B5" s="34" t="str">
        <f>P5</f>
        <v>S1D01A01</v>
      </c>
      <c r="C5" s="57" t="s">
        <v>37</v>
      </c>
      <c r="D5" s="57" t="s">
        <v>41</v>
      </c>
      <c r="E5" s="66" t="s">
        <v>44</v>
      </c>
      <c r="F5" s="66" t="s">
        <v>45</v>
      </c>
      <c r="G5" s="67"/>
      <c r="H5" s="68" t="s">
        <v>46</v>
      </c>
      <c r="I5" s="68" t="s">
        <v>46</v>
      </c>
      <c r="J5" s="68" t="s">
        <v>46</v>
      </c>
      <c r="K5" s="68" t="s">
        <v>46</v>
      </c>
      <c r="L5" s="69"/>
      <c r="M5" s="69"/>
      <c r="N5" s="66"/>
      <c r="O5" s="66"/>
      <c r="P5" s="66" t="s">
        <v>47</v>
      </c>
      <c r="Q5" s="66" t="s">
        <v>48</v>
      </c>
      <c r="R5" s="66" t="s">
        <v>49</v>
      </c>
      <c r="S5" s="70">
        <v>3000</v>
      </c>
      <c r="T5" s="71"/>
      <c r="U5" s="72">
        <v>1000</v>
      </c>
      <c r="V5" s="71"/>
      <c r="W5" s="72">
        <v>750</v>
      </c>
      <c r="X5" s="71">
        <v>0</v>
      </c>
      <c r="Y5" s="72">
        <f t="shared" ref="Y5:Z8" si="4">W5+(W5*0.02)</f>
        <v>765</v>
      </c>
      <c r="Z5" s="72">
        <f t="shared" si="4"/>
        <v>0</v>
      </c>
      <c r="AA5" s="73"/>
      <c r="AB5" s="71">
        <v>2717.4499999999989</v>
      </c>
      <c r="AC5" s="71">
        <v>0</v>
      </c>
      <c r="AD5" s="71"/>
      <c r="AE5" s="71"/>
      <c r="AF5" s="34"/>
    </row>
    <row r="6" spans="1:32" ht="20.399999999999999" thickBot="1" x14ac:dyDescent="0.75">
      <c r="A6" s="48">
        <v>4</v>
      </c>
      <c r="B6" s="34" t="str">
        <f>P6</f>
        <v>S1D01A02</v>
      </c>
      <c r="C6" s="57" t="s">
        <v>37</v>
      </c>
      <c r="D6" s="57" t="s">
        <v>41</v>
      </c>
      <c r="E6" s="66" t="s">
        <v>50</v>
      </c>
      <c r="F6" s="66" t="s">
        <v>51</v>
      </c>
      <c r="G6" s="33"/>
      <c r="H6" s="68" t="s">
        <v>46</v>
      </c>
      <c r="I6" s="68" t="s">
        <v>46</v>
      </c>
      <c r="J6" s="68" t="s">
        <v>46</v>
      </c>
      <c r="K6" s="68" t="s">
        <v>46</v>
      </c>
      <c r="L6" s="69"/>
      <c r="M6" s="69"/>
      <c r="N6" s="66"/>
      <c r="O6" s="66"/>
      <c r="P6" s="66" t="s">
        <v>52</v>
      </c>
      <c r="Q6" s="66" t="s">
        <v>48</v>
      </c>
      <c r="R6" s="66" t="s">
        <v>49</v>
      </c>
      <c r="S6" s="70">
        <v>1500</v>
      </c>
      <c r="T6" s="71"/>
      <c r="U6" s="72">
        <v>0</v>
      </c>
      <c r="V6" s="71"/>
      <c r="W6" s="72">
        <f>U6+(U6*0.02)</f>
        <v>0</v>
      </c>
      <c r="X6" s="71">
        <v>0</v>
      </c>
      <c r="Y6" s="72">
        <f t="shared" si="4"/>
        <v>0</v>
      </c>
      <c r="Z6" s="72">
        <f t="shared" si="4"/>
        <v>0</v>
      </c>
      <c r="AA6" s="73"/>
      <c r="AB6" s="71">
        <v>663.2600000000001</v>
      </c>
      <c r="AC6" s="71">
        <v>0</v>
      </c>
      <c r="AD6" s="71"/>
      <c r="AE6" s="71"/>
      <c r="AF6" s="34"/>
    </row>
    <row r="7" spans="1:32" ht="20.399999999999999" thickBot="1" x14ac:dyDescent="0.75">
      <c r="A7" s="48">
        <v>5</v>
      </c>
      <c r="B7" s="34" t="str">
        <f>P7</f>
        <v>S1D01A03</v>
      </c>
      <c r="C7" s="57" t="s">
        <v>37</v>
      </c>
      <c r="D7" s="57" t="s">
        <v>41</v>
      </c>
      <c r="E7" s="66" t="s">
        <v>53</v>
      </c>
      <c r="F7" s="66" t="s">
        <v>54</v>
      </c>
      <c r="G7" s="33"/>
      <c r="H7" s="68" t="s">
        <v>46</v>
      </c>
      <c r="I7" s="68" t="s">
        <v>46</v>
      </c>
      <c r="J7" s="68" t="s">
        <v>46</v>
      </c>
      <c r="K7" s="68" t="s">
        <v>46</v>
      </c>
      <c r="L7" s="69"/>
      <c r="M7" s="69"/>
      <c r="N7" s="66"/>
      <c r="O7" s="66"/>
      <c r="P7" s="66" t="s">
        <v>55</v>
      </c>
      <c r="Q7" s="66" t="s">
        <v>48</v>
      </c>
      <c r="R7" s="66" t="s">
        <v>40</v>
      </c>
      <c r="S7" s="74">
        <v>500</v>
      </c>
      <c r="T7" s="71"/>
      <c r="U7" s="72">
        <v>500</v>
      </c>
      <c r="V7" s="71"/>
      <c r="W7" s="72">
        <v>390</v>
      </c>
      <c r="X7" s="71">
        <v>0</v>
      </c>
      <c r="Y7" s="72">
        <f t="shared" si="4"/>
        <v>397.8</v>
      </c>
      <c r="Z7" s="72">
        <f t="shared" si="4"/>
        <v>0</v>
      </c>
      <c r="AA7" s="73"/>
      <c r="AB7" s="71">
        <v>2980.5</v>
      </c>
      <c r="AC7" s="71">
        <v>0</v>
      </c>
      <c r="AD7" s="71"/>
      <c r="AE7" s="71"/>
      <c r="AF7" s="34"/>
    </row>
    <row r="8" spans="1:32" ht="20.399999999999999" thickBot="1" x14ac:dyDescent="0.75">
      <c r="A8" s="48">
        <v>6</v>
      </c>
      <c r="B8" s="34" t="str">
        <f>P8</f>
        <v>S1D01A04</v>
      </c>
      <c r="C8" s="57" t="s">
        <v>37</v>
      </c>
      <c r="D8" s="57" t="s">
        <v>41</v>
      </c>
      <c r="E8" s="66" t="s">
        <v>56</v>
      </c>
      <c r="F8" s="66" t="s">
        <v>57</v>
      </c>
      <c r="G8" s="67"/>
      <c r="H8" s="68" t="s">
        <v>46</v>
      </c>
      <c r="I8" s="68" t="s">
        <v>46</v>
      </c>
      <c r="J8" s="68" t="s">
        <v>46</v>
      </c>
      <c r="K8" s="68" t="s">
        <v>46</v>
      </c>
      <c r="L8" s="69"/>
      <c r="M8" s="69"/>
      <c r="N8" s="66"/>
      <c r="O8" s="66"/>
      <c r="P8" s="66" t="s">
        <v>58</v>
      </c>
      <c r="Q8" s="66" t="s">
        <v>48</v>
      </c>
      <c r="R8" s="66" t="s">
        <v>49</v>
      </c>
      <c r="S8" s="70">
        <v>2000</v>
      </c>
      <c r="T8" s="71"/>
      <c r="U8" s="72">
        <v>500</v>
      </c>
      <c r="V8" s="71"/>
      <c r="W8" s="72">
        <v>210</v>
      </c>
      <c r="X8" s="71">
        <v>0</v>
      </c>
      <c r="Y8" s="72">
        <f t="shared" si="4"/>
        <v>214.2</v>
      </c>
      <c r="Z8" s="72">
        <f t="shared" si="4"/>
        <v>0</v>
      </c>
      <c r="AA8" s="73"/>
      <c r="AB8" s="71">
        <v>640.04</v>
      </c>
      <c r="AC8" s="71">
        <v>0</v>
      </c>
      <c r="AD8" s="71"/>
      <c r="AE8" s="71"/>
      <c r="AF8" s="34"/>
    </row>
    <row r="9" spans="1:32" ht="40.200000000000003" thickBot="1" x14ac:dyDescent="0.75">
      <c r="A9" s="48">
        <v>7</v>
      </c>
      <c r="B9" s="34"/>
      <c r="C9" s="57" t="s">
        <v>37</v>
      </c>
      <c r="D9" s="59" t="s">
        <v>59</v>
      </c>
      <c r="E9" s="62"/>
      <c r="F9" s="58" t="s">
        <v>60</v>
      </c>
      <c r="G9" s="60" t="s">
        <v>61</v>
      </c>
      <c r="H9" s="61"/>
      <c r="I9" s="61"/>
      <c r="J9" s="61"/>
      <c r="K9" s="61"/>
      <c r="L9" s="62"/>
      <c r="M9" s="62"/>
      <c r="N9" s="62"/>
      <c r="O9" s="62"/>
      <c r="P9" s="62"/>
      <c r="Q9" s="58" t="s">
        <v>62</v>
      </c>
      <c r="R9" s="58"/>
      <c r="S9" s="63">
        <f t="shared" ref="S9:Z9" si="5">SUM(S10:S12)</f>
        <v>18500</v>
      </c>
      <c r="T9" s="64">
        <f t="shared" si="5"/>
        <v>0</v>
      </c>
      <c r="U9" s="64">
        <f t="shared" si="5"/>
        <v>13500</v>
      </c>
      <c r="V9" s="64">
        <f t="shared" si="5"/>
        <v>0</v>
      </c>
      <c r="W9" s="64">
        <f t="shared" si="5"/>
        <v>11000</v>
      </c>
      <c r="X9" s="64">
        <f t="shared" si="5"/>
        <v>0</v>
      </c>
      <c r="Y9" s="64">
        <f t="shared" si="5"/>
        <v>11050</v>
      </c>
      <c r="Z9" s="64">
        <f t="shared" si="5"/>
        <v>0</v>
      </c>
      <c r="AA9" s="65"/>
      <c r="AB9" s="64">
        <f t="shared" ref="AB9:AC9" si="6">SUM(AB10:AB12)</f>
        <v>8500</v>
      </c>
      <c r="AC9" s="64">
        <f t="shared" si="6"/>
        <v>0</v>
      </c>
      <c r="AD9" s="64"/>
      <c r="AE9" s="64"/>
      <c r="AF9" s="34"/>
    </row>
    <row r="10" spans="1:32" ht="20.399999999999999" customHeight="1" thickBot="1" x14ac:dyDescent="0.75">
      <c r="A10" s="48">
        <v>8</v>
      </c>
      <c r="B10" s="34" t="str">
        <f>P10</f>
        <v>S1D02A05</v>
      </c>
      <c r="C10" s="57" t="s">
        <v>37</v>
      </c>
      <c r="D10" s="57" t="s">
        <v>59</v>
      </c>
      <c r="E10" s="66" t="s">
        <v>63</v>
      </c>
      <c r="F10" s="57" t="s">
        <v>64</v>
      </c>
      <c r="G10" s="67"/>
      <c r="H10" s="68" t="s">
        <v>46</v>
      </c>
      <c r="I10" s="68" t="s">
        <v>65</v>
      </c>
      <c r="J10" s="68" t="s">
        <v>65</v>
      </c>
      <c r="K10" s="68" t="s">
        <v>65</v>
      </c>
      <c r="L10" s="69"/>
      <c r="M10" s="69"/>
      <c r="N10" s="66"/>
      <c r="O10" s="66"/>
      <c r="P10" s="66" t="s">
        <v>66</v>
      </c>
      <c r="Q10" s="66" t="s">
        <v>62</v>
      </c>
      <c r="R10" s="66"/>
      <c r="S10" s="70">
        <v>0</v>
      </c>
      <c r="T10" s="71"/>
      <c r="U10" s="72">
        <v>0</v>
      </c>
      <c r="V10" s="71"/>
      <c r="W10" s="72">
        <v>0</v>
      </c>
      <c r="X10" s="71">
        <v>0</v>
      </c>
      <c r="Y10" s="72">
        <f>W10+(W10*0.02)</f>
        <v>0</v>
      </c>
      <c r="Z10" s="72">
        <f>X10+(X10*0.02)</f>
        <v>0</v>
      </c>
      <c r="AA10" s="73"/>
      <c r="AB10" s="71">
        <v>0</v>
      </c>
      <c r="AC10" s="71">
        <v>0</v>
      </c>
      <c r="AD10" s="71"/>
      <c r="AE10" s="71"/>
      <c r="AF10" s="34"/>
    </row>
    <row r="11" spans="1:32" ht="40.200000000000003" thickBot="1" x14ac:dyDescent="0.75">
      <c r="A11" s="48">
        <v>9</v>
      </c>
      <c r="B11" s="34" t="str">
        <f>P11</f>
        <v>S1D02A06</v>
      </c>
      <c r="C11" s="57" t="s">
        <v>37</v>
      </c>
      <c r="D11" s="57" t="s">
        <v>59</v>
      </c>
      <c r="E11" s="66" t="s">
        <v>67</v>
      </c>
      <c r="F11" s="66" t="s">
        <v>68</v>
      </c>
      <c r="G11" s="67" t="s">
        <v>69</v>
      </c>
      <c r="H11" s="68" t="s">
        <v>46</v>
      </c>
      <c r="I11" s="68" t="s">
        <v>46</v>
      </c>
      <c r="J11" s="68" t="s">
        <v>46</v>
      </c>
      <c r="K11" s="68" t="s">
        <v>46</v>
      </c>
      <c r="L11" s="81"/>
      <c r="M11" s="66"/>
      <c r="N11" s="66"/>
      <c r="O11" s="66"/>
      <c r="P11" s="66" t="s">
        <v>70</v>
      </c>
      <c r="Q11" s="66" t="s">
        <v>62</v>
      </c>
      <c r="R11" s="66"/>
      <c r="S11" s="74">
        <v>10000</v>
      </c>
      <c r="T11" s="71"/>
      <c r="U11" s="72">
        <v>5000</v>
      </c>
      <c r="V11" s="71"/>
      <c r="W11" s="72">
        <v>2500</v>
      </c>
      <c r="X11" s="71">
        <v>0</v>
      </c>
      <c r="Y11" s="72">
        <f>W11+(W11*0.02)</f>
        <v>2550</v>
      </c>
      <c r="Z11" s="72">
        <f>X11+(X11*0.02)</f>
        <v>0</v>
      </c>
      <c r="AA11" s="73"/>
      <c r="AB11" s="71">
        <v>0</v>
      </c>
      <c r="AC11" s="71">
        <v>0</v>
      </c>
      <c r="AD11" s="71"/>
      <c r="AE11" s="71"/>
      <c r="AF11" s="34"/>
    </row>
    <row r="12" spans="1:32" ht="40.200000000000003" thickBot="1" x14ac:dyDescent="0.75">
      <c r="A12" s="48">
        <v>10</v>
      </c>
      <c r="B12" s="34" t="str">
        <f>P12</f>
        <v>S1D02A07</v>
      </c>
      <c r="C12" s="57" t="s">
        <v>37</v>
      </c>
      <c r="D12" s="57" t="s">
        <v>59</v>
      </c>
      <c r="E12" s="66" t="s">
        <v>71</v>
      </c>
      <c r="F12" s="66" t="s">
        <v>72</v>
      </c>
      <c r="G12" s="75" t="s">
        <v>73</v>
      </c>
      <c r="H12" s="68" t="s">
        <v>46</v>
      </c>
      <c r="I12" s="68" t="s">
        <v>46</v>
      </c>
      <c r="J12" s="68" t="s">
        <v>46</v>
      </c>
      <c r="K12" s="68" t="s">
        <v>46</v>
      </c>
      <c r="L12" s="76"/>
      <c r="M12" s="69"/>
      <c r="N12" s="66"/>
      <c r="O12" s="66"/>
      <c r="P12" s="66" t="s">
        <v>74</v>
      </c>
      <c r="Q12" s="66" t="s">
        <v>62</v>
      </c>
      <c r="R12" s="66" t="s">
        <v>75</v>
      </c>
      <c r="S12" s="70">
        <v>8500</v>
      </c>
      <c r="T12" s="71"/>
      <c r="U12" s="72">
        <v>8500</v>
      </c>
      <c r="V12" s="71"/>
      <c r="W12" s="72">
        <v>8500</v>
      </c>
      <c r="X12" s="71">
        <v>0</v>
      </c>
      <c r="Y12" s="72">
        <v>8500</v>
      </c>
      <c r="Z12" s="72">
        <f>X12+(X12*0.02)</f>
        <v>0</v>
      </c>
      <c r="AA12" s="73"/>
      <c r="AB12" s="71">
        <v>8500</v>
      </c>
      <c r="AC12" s="71">
        <v>0</v>
      </c>
      <c r="AD12" s="71"/>
      <c r="AE12" s="71"/>
      <c r="AF12" s="77"/>
    </row>
    <row r="13" spans="1:32" ht="20.399999999999999" thickBot="1" x14ac:dyDescent="0.75">
      <c r="A13" s="48">
        <v>11</v>
      </c>
      <c r="B13" s="34"/>
      <c r="C13" s="57" t="s">
        <v>37</v>
      </c>
      <c r="D13" s="58" t="s">
        <v>76</v>
      </c>
      <c r="E13" s="59"/>
      <c r="F13" s="58" t="s">
        <v>77</v>
      </c>
      <c r="G13" s="60" t="s">
        <v>78</v>
      </c>
      <c r="H13" s="61"/>
      <c r="I13" s="61"/>
      <c r="J13" s="61"/>
      <c r="K13" s="61"/>
      <c r="L13" s="62"/>
      <c r="M13" s="62"/>
      <c r="N13" s="62"/>
      <c r="O13" s="62"/>
      <c r="P13" s="62"/>
      <c r="Q13" s="58" t="s">
        <v>79</v>
      </c>
      <c r="R13" s="58" t="s">
        <v>49</v>
      </c>
      <c r="S13" s="63">
        <f t="shared" ref="S13:Z13" si="7">SUM(S14:S17)</f>
        <v>0</v>
      </c>
      <c r="T13" s="64">
        <f t="shared" si="7"/>
        <v>0</v>
      </c>
      <c r="U13" s="64">
        <f t="shared" si="7"/>
        <v>0</v>
      </c>
      <c r="V13" s="64">
        <f t="shared" si="7"/>
        <v>8000</v>
      </c>
      <c r="W13" s="64">
        <f t="shared" si="7"/>
        <v>250</v>
      </c>
      <c r="X13" s="64">
        <f t="shared" si="7"/>
        <v>0</v>
      </c>
      <c r="Y13" s="64">
        <f t="shared" si="7"/>
        <v>255</v>
      </c>
      <c r="Z13" s="64">
        <f t="shared" si="7"/>
        <v>0</v>
      </c>
      <c r="AA13" s="65"/>
      <c r="AB13" s="64">
        <f t="shared" ref="AB13:AC13" si="8">SUM(AB14:AB17)</f>
        <v>1316.8</v>
      </c>
      <c r="AC13" s="64">
        <f t="shared" si="8"/>
        <v>0</v>
      </c>
      <c r="AD13" s="64"/>
      <c r="AE13" s="64"/>
      <c r="AF13" s="34"/>
    </row>
    <row r="14" spans="1:32" ht="20.399999999999999" thickBot="1" x14ac:dyDescent="0.75">
      <c r="A14" s="48">
        <v>12</v>
      </c>
      <c r="B14" s="34" t="str">
        <f>P14</f>
        <v>S1D03A08</v>
      </c>
      <c r="C14" s="57" t="s">
        <v>37</v>
      </c>
      <c r="D14" s="57" t="s">
        <v>76</v>
      </c>
      <c r="E14" s="66" t="s">
        <v>80</v>
      </c>
      <c r="F14" s="66" t="s">
        <v>81</v>
      </c>
      <c r="G14" s="67" t="s">
        <v>82</v>
      </c>
      <c r="H14" s="68" t="s">
        <v>46</v>
      </c>
      <c r="I14" s="68" t="s">
        <v>46</v>
      </c>
      <c r="J14" s="68" t="s">
        <v>46</v>
      </c>
      <c r="K14" s="68" t="s">
        <v>46</v>
      </c>
      <c r="L14" s="69"/>
      <c r="M14" s="69"/>
      <c r="N14" s="66"/>
      <c r="O14" s="66"/>
      <c r="P14" s="66" t="s">
        <v>83</v>
      </c>
      <c r="Q14" s="66" t="s">
        <v>79</v>
      </c>
      <c r="R14" s="66" t="s">
        <v>49</v>
      </c>
      <c r="S14" s="72">
        <v>0</v>
      </c>
      <c r="T14" s="71"/>
      <c r="U14" s="72">
        <v>0</v>
      </c>
      <c r="V14" s="71"/>
      <c r="W14" s="72">
        <v>250</v>
      </c>
      <c r="X14" s="71">
        <v>0</v>
      </c>
      <c r="Y14" s="72">
        <f>W14+(W14*0.02)</f>
        <v>255</v>
      </c>
      <c r="Z14" s="72">
        <f>X14+(X14*0.02)</f>
        <v>0</v>
      </c>
      <c r="AA14" s="73"/>
      <c r="AB14" s="71">
        <v>260</v>
      </c>
      <c r="AC14" s="71">
        <v>0</v>
      </c>
      <c r="AD14" s="71"/>
      <c r="AE14" s="71"/>
      <c r="AF14" s="34"/>
    </row>
    <row r="15" spans="1:32" ht="20.399999999999999" thickBot="1" x14ac:dyDescent="0.75">
      <c r="A15" s="48">
        <v>13</v>
      </c>
      <c r="B15" s="34" t="str">
        <f>P15</f>
        <v>S1D03A09</v>
      </c>
      <c r="C15" s="57" t="s">
        <v>37</v>
      </c>
      <c r="D15" s="57" t="s">
        <v>76</v>
      </c>
      <c r="E15" s="66" t="s">
        <v>84</v>
      </c>
      <c r="F15" s="66" t="s">
        <v>85</v>
      </c>
      <c r="G15" s="33" t="s">
        <v>86</v>
      </c>
      <c r="H15" s="68" t="s">
        <v>46</v>
      </c>
      <c r="I15" s="68" t="s">
        <v>46</v>
      </c>
      <c r="J15" s="68" t="s">
        <v>46</v>
      </c>
      <c r="K15" s="68" t="s">
        <v>46</v>
      </c>
      <c r="L15" s="78"/>
      <c r="M15" s="69"/>
      <c r="N15" s="66"/>
      <c r="O15" s="66"/>
      <c r="P15" s="66" t="s">
        <v>87</v>
      </c>
      <c r="Q15" s="66" t="s">
        <v>79</v>
      </c>
      <c r="R15" s="66" t="s">
        <v>49</v>
      </c>
      <c r="S15" s="72">
        <v>0</v>
      </c>
      <c r="T15" s="71">
        <v>0</v>
      </c>
      <c r="U15" s="72">
        <v>0</v>
      </c>
      <c r="V15" s="72">
        <v>8000</v>
      </c>
      <c r="W15" s="72">
        <v>0</v>
      </c>
      <c r="X15" s="72">
        <v>0</v>
      </c>
      <c r="Y15" s="72">
        <f t="shared" ref="Y15:Y17" si="9">W15+(W15*0.02)</f>
        <v>0</v>
      </c>
      <c r="Z15" s="72">
        <f t="shared" ref="Z15:Z17" si="10">X15+(X15*0.02)</f>
        <v>0</v>
      </c>
      <c r="AA15" s="79"/>
      <c r="AB15" s="72">
        <v>1056.8</v>
      </c>
      <c r="AC15" s="72">
        <v>0</v>
      </c>
      <c r="AD15" s="71"/>
      <c r="AE15" s="71"/>
      <c r="AF15" s="34"/>
    </row>
    <row r="16" spans="1:32" ht="20.399999999999999" thickBot="1" x14ac:dyDescent="0.75">
      <c r="A16" s="48">
        <v>14</v>
      </c>
      <c r="B16" s="34" t="str">
        <f>P16</f>
        <v>S1D03A10</v>
      </c>
      <c r="C16" s="57" t="s">
        <v>37</v>
      </c>
      <c r="D16" s="57" t="s">
        <v>76</v>
      </c>
      <c r="E16" s="66" t="s">
        <v>88</v>
      </c>
      <c r="F16" s="66" t="s">
        <v>89</v>
      </c>
      <c r="G16" s="33" t="s">
        <v>90</v>
      </c>
      <c r="H16" s="68" t="s">
        <v>46</v>
      </c>
      <c r="I16" s="68" t="s">
        <v>46</v>
      </c>
      <c r="J16" s="68" t="s">
        <v>46</v>
      </c>
      <c r="K16" s="68" t="s">
        <v>46</v>
      </c>
      <c r="L16" s="78"/>
      <c r="M16" s="66"/>
      <c r="N16" s="66"/>
      <c r="O16" s="66"/>
      <c r="P16" s="66" t="s">
        <v>91</v>
      </c>
      <c r="Q16" s="66" t="s">
        <v>79</v>
      </c>
      <c r="R16" s="66" t="s">
        <v>49</v>
      </c>
      <c r="S16" s="72">
        <v>0</v>
      </c>
      <c r="T16" s="71"/>
      <c r="U16" s="72">
        <v>0</v>
      </c>
      <c r="V16" s="71"/>
      <c r="W16" s="72">
        <v>0</v>
      </c>
      <c r="X16" s="71">
        <v>0</v>
      </c>
      <c r="Y16" s="72">
        <f t="shared" si="9"/>
        <v>0</v>
      </c>
      <c r="Z16" s="72">
        <f t="shared" si="10"/>
        <v>0</v>
      </c>
      <c r="AA16" s="73"/>
      <c r="AB16" s="71">
        <v>0</v>
      </c>
      <c r="AC16" s="71">
        <v>0</v>
      </c>
      <c r="AD16" s="71"/>
      <c r="AE16" s="71"/>
      <c r="AF16" s="34"/>
    </row>
    <row r="17" spans="1:32" ht="20.399999999999999" customHeight="1" thickBot="1" x14ac:dyDescent="0.75">
      <c r="A17" s="48">
        <v>15</v>
      </c>
      <c r="B17" s="34" t="str">
        <f>P17</f>
        <v>S1D03A11</v>
      </c>
      <c r="C17" s="57" t="s">
        <v>37</v>
      </c>
      <c r="D17" s="57" t="s">
        <v>76</v>
      </c>
      <c r="E17" s="66" t="s">
        <v>92</v>
      </c>
      <c r="F17" s="66" t="s">
        <v>93</v>
      </c>
      <c r="G17" s="33" t="s">
        <v>94</v>
      </c>
      <c r="H17" s="68" t="s">
        <v>46</v>
      </c>
      <c r="I17" s="68" t="s">
        <v>46</v>
      </c>
      <c r="J17" s="68" t="s">
        <v>46</v>
      </c>
      <c r="K17" s="68" t="s">
        <v>46</v>
      </c>
      <c r="L17" s="78"/>
      <c r="M17" s="66"/>
      <c r="N17" s="66"/>
      <c r="O17" s="66"/>
      <c r="P17" s="66" t="s">
        <v>95</v>
      </c>
      <c r="Q17" s="66" t="s">
        <v>79</v>
      </c>
      <c r="R17" s="66" t="s">
        <v>49</v>
      </c>
      <c r="S17" s="72">
        <v>0</v>
      </c>
      <c r="T17" s="71"/>
      <c r="U17" s="72">
        <v>0</v>
      </c>
      <c r="V17" s="71"/>
      <c r="W17" s="72">
        <v>0</v>
      </c>
      <c r="X17" s="71">
        <v>0</v>
      </c>
      <c r="Y17" s="72">
        <f t="shared" si="9"/>
        <v>0</v>
      </c>
      <c r="Z17" s="72">
        <f t="shared" si="10"/>
        <v>0</v>
      </c>
      <c r="AA17" s="73"/>
      <c r="AB17" s="71">
        <v>0</v>
      </c>
      <c r="AC17" s="71">
        <v>0</v>
      </c>
      <c r="AD17" s="71"/>
      <c r="AE17" s="71"/>
      <c r="AF17" s="34"/>
    </row>
    <row r="18" spans="1:32" ht="20.399999999999999" thickBot="1" x14ac:dyDescent="0.75">
      <c r="A18" s="48">
        <v>16</v>
      </c>
      <c r="B18" s="34"/>
      <c r="C18" s="57" t="s">
        <v>37</v>
      </c>
      <c r="D18" s="58" t="s">
        <v>96</v>
      </c>
      <c r="E18" s="62"/>
      <c r="F18" s="58" t="s">
        <v>97</v>
      </c>
      <c r="G18" s="60" t="s">
        <v>98</v>
      </c>
      <c r="H18" s="61"/>
      <c r="I18" s="61"/>
      <c r="J18" s="61"/>
      <c r="K18" s="61"/>
      <c r="L18" s="62"/>
      <c r="M18" s="62"/>
      <c r="N18" s="62"/>
      <c r="O18" s="62"/>
      <c r="P18" s="62"/>
      <c r="Q18" s="58" t="s">
        <v>79</v>
      </c>
      <c r="R18" s="58"/>
      <c r="S18" s="63">
        <f t="shared" ref="S18:X18" si="11">SUM(S19:S21)</f>
        <v>2000</v>
      </c>
      <c r="T18" s="64">
        <f t="shared" si="11"/>
        <v>0</v>
      </c>
      <c r="U18" s="64">
        <f t="shared" si="11"/>
        <v>2000</v>
      </c>
      <c r="V18" s="64">
        <f t="shared" si="11"/>
        <v>0</v>
      </c>
      <c r="W18" s="64">
        <f t="shared" si="11"/>
        <v>1000</v>
      </c>
      <c r="X18" s="64">
        <f t="shared" si="11"/>
        <v>0</v>
      </c>
      <c r="Y18" s="64">
        <f>SUM(Y19:Y21)</f>
        <v>1020</v>
      </c>
      <c r="Z18" s="64">
        <f>SUM(Z19:Z21)</f>
        <v>0</v>
      </c>
      <c r="AA18" s="65"/>
      <c r="AB18" s="64">
        <f t="shared" ref="AB18:AC18" si="12">SUM(AB19:AB21)</f>
        <v>6.85</v>
      </c>
      <c r="AC18" s="64">
        <f t="shared" si="12"/>
        <v>0</v>
      </c>
      <c r="AD18" s="64"/>
      <c r="AE18" s="64"/>
      <c r="AF18" s="34"/>
    </row>
    <row r="19" spans="1:32" ht="40.200000000000003" thickBot="1" x14ac:dyDescent="0.75">
      <c r="A19" s="48">
        <v>17</v>
      </c>
      <c r="B19" s="34" t="str">
        <f>P19</f>
        <v>S1D04A12</v>
      </c>
      <c r="C19" s="57" t="s">
        <v>37</v>
      </c>
      <c r="D19" s="57" t="s">
        <v>96</v>
      </c>
      <c r="E19" s="66" t="s">
        <v>99</v>
      </c>
      <c r="F19" s="66" t="s">
        <v>100</v>
      </c>
      <c r="G19" s="67" t="s">
        <v>101</v>
      </c>
      <c r="H19" s="68" t="s">
        <v>102</v>
      </c>
      <c r="I19" s="68" t="s">
        <v>46</v>
      </c>
      <c r="J19" s="68" t="s">
        <v>46</v>
      </c>
      <c r="K19" s="68" t="s">
        <v>46</v>
      </c>
      <c r="L19" s="69"/>
      <c r="M19" s="69"/>
      <c r="N19" s="66"/>
      <c r="O19" s="66"/>
      <c r="P19" s="66" t="s">
        <v>103</v>
      </c>
      <c r="Q19" s="66" t="s">
        <v>79</v>
      </c>
      <c r="R19" s="66"/>
      <c r="S19" s="70">
        <v>0</v>
      </c>
      <c r="T19" s="71"/>
      <c r="U19" s="72"/>
      <c r="V19" s="71"/>
      <c r="W19" s="72">
        <v>0</v>
      </c>
      <c r="X19" s="71">
        <v>0</v>
      </c>
      <c r="Y19" s="72">
        <f>W19+(W19*0.02)</f>
        <v>0</v>
      </c>
      <c r="Z19" s="72">
        <f>X19+(X19*0.02)</f>
        <v>0</v>
      </c>
      <c r="AA19" s="73"/>
      <c r="AB19" s="71">
        <v>0</v>
      </c>
      <c r="AC19" s="71">
        <v>0</v>
      </c>
      <c r="AD19" s="71"/>
      <c r="AE19" s="71"/>
      <c r="AF19" s="34"/>
    </row>
    <row r="20" spans="1:32" ht="40.200000000000003" thickBot="1" x14ac:dyDescent="0.75">
      <c r="A20" s="48">
        <v>18</v>
      </c>
      <c r="B20" s="34" t="str">
        <f>P20</f>
        <v>S1D04A13</v>
      </c>
      <c r="C20" s="57" t="s">
        <v>37</v>
      </c>
      <c r="D20" s="57" t="s">
        <v>96</v>
      </c>
      <c r="E20" s="66" t="s">
        <v>104</v>
      </c>
      <c r="F20" s="66" t="s">
        <v>105</v>
      </c>
      <c r="G20" s="33"/>
      <c r="H20" s="68" t="s">
        <v>106</v>
      </c>
      <c r="I20" s="68" t="s">
        <v>46</v>
      </c>
      <c r="J20" s="68" t="s">
        <v>46</v>
      </c>
      <c r="K20" s="68" t="s">
        <v>46</v>
      </c>
      <c r="L20" s="69"/>
      <c r="M20" s="69"/>
      <c r="N20" s="66"/>
      <c r="O20" s="66"/>
      <c r="P20" s="66" t="s">
        <v>107</v>
      </c>
      <c r="Q20" s="66" t="s">
        <v>79</v>
      </c>
      <c r="R20" s="66"/>
      <c r="S20" s="70">
        <v>0</v>
      </c>
      <c r="T20" s="71"/>
      <c r="U20" s="72"/>
      <c r="V20" s="71"/>
      <c r="W20" s="72">
        <v>0</v>
      </c>
      <c r="X20" s="71">
        <v>0</v>
      </c>
      <c r="Y20" s="72">
        <f t="shared" ref="Y20:Y21" si="13">W20+(W20*0.02)</f>
        <v>0</v>
      </c>
      <c r="Z20" s="72">
        <f t="shared" ref="Z20:Z21" si="14">X20+(X20*0.02)</f>
        <v>0</v>
      </c>
      <c r="AA20" s="73"/>
      <c r="AB20" s="71">
        <v>0</v>
      </c>
      <c r="AC20" s="71">
        <v>0</v>
      </c>
      <c r="AD20" s="71"/>
      <c r="AE20" s="71"/>
      <c r="AF20" s="34"/>
    </row>
    <row r="21" spans="1:32" ht="20.399999999999999" thickBot="1" x14ac:dyDescent="0.75">
      <c r="A21" s="48">
        <v>19</v>
      </c>
      <c r="B21" s="34" t="str">
        <f>P21</f>
        <v>S1D04A14</v>
      </c>
      <c r="C21" s="57" t="s">
        <v>37</v>
      </c>
      <c r="D21" s="57" t="s">
        <v>96</v>
      </c>
      <c r="E21" s="66" t="s">
        <v>108</v>
      </c>
      <c r="F21" s="66" t="s">
        <v>109</v>
      </c>
      <c r="G21" s="33"/>
      <c r="H21" s="68" t="s">
        <v>102</v>
      </c>
      <c r="I21" s="68" t="s">
        <v>46</v>
      </c>
      <c r="J21" s="68" t="s">
        <v>46</v>
      </c>
      <c r="K21" s="68" t="s">
        <v>46</v>
      </c>
      <c r="L21" s="69"/>
      <c r="M21" s="69"/>
      <c r="N21" s="66"/>
      <c r="O21" s="66"/>
      <c r="P21" s="66" t="s">
        <v>110</v>
      </c>
      <c r="Q21" s="66" t="s">
        <v>79</v>
      </c>
      <c r="R21" s="66"/>
      <c r="S21" s="70">
        <v>2000</v>
      </c>
      <c r="T21" s="71"/>
      <c r="U21" s="72">
        <v>2000</v>
      </c>
      <c r="V21" s="71"/>
      <c r="W21" s="72">
        <v>1000</v>
      </c>
      <c r="X21" s="71">
        <v>0</v>
      </c>
      <c r="Y21" s="72">
        <f t="shared" si="13"/>
        <v>1020</v>
      </c>
      <c r="Z21" s="72">
        <f t="shared" si="14"/>
        <v>0</v>
      </c>
      <c r="AA21" s="73"/>
      <c r="AB21" s="71">
        <v>6.85</v>
      </c>
      <c r="AC21" s="71">
        <v>0</v>
      </c>
      <c r="AD21" s="71"/>
      <c r="AE21" s="71"/>
      <c r="AF21" s="34"/>
    </row>
    <row r="22" spans="1:32" ht="20.399999999999999" thickBot="1" x14ac:dyDescent="0.75">
      <c r="A22" s="48">
        <v>20</v>
      </c>
      <c r="B22" s="34"/>
      <c r="C22" s="49" t="s">
        <v>111</v>
      </c>
      <c r="D22" s="50"/>
      <c r="E22" s="50"/>
      <c r="F22" s="49" t="s">
        <v>112</v>
      </c>
      <c r="G22" s="51"/>
      <c r="H22" s="52"/>
      <c r="I22" s="52"/>
      <c r="J22" s="52"/>
      <c r="K22" s="52"/>
      <c r="L22" s="53"/>
      <c r="M22" s="53"/>
      <c r="N22" s="53"/>
      <c r="O22" s="53"/>
      <c r="P22" s="53"/>
      <c r="Q22" s="53" t="s">
        <v>39</v>
      </c>
      <c r="R22" s="53" t="s">
        <v>40</v>
      </c>
      <c r="S22" s="54">
        <f t="shared" ref="S22:Z22" si="15">S23+S28+S31+S40+S46</f>
        <v>25487.696</v>
      </c>
      <c r="T22" s="55">
        <f t="shared" si="15"/>
        <v>13948.08</v>
      </c>
      <c r="U22" s="55">
        <f t="shared" si="15"/>
        <v>23937.696</v>
      </c>
      <c r="V22" s="55">
        <f t="shared" si="15"/>
        <v>13948.08</v>
      </c>
      <c r="W22" s="55">
        <f t="shared" si="15"/>
        <v>41990</v>
      </c>
      <c r="X22" s="55">
        <f t="shared" si="15"/>
        <v>30000</v>
      </c>
      <c r="Y22" s="55">
        <f t="shared" si="15"/>
        <v>42089.8</v>
      </c>
      <c r="Z22" s="55">
        <f t="shared" si="15"/>
        <v>30000</v>
      </c>
      <c r="AA22" s="56"/>
      <c r="AB22" s="55">
        <f t="shared" ref="AB22:AC22" si="16">AB23+AB28+AB31+AB40+AB46</f>
        <v>22488.449999999997</v>
      </c>
      <c r="AC22" s="55">
        <f t="shared" si="16"/>
        <v>14088.08</v>
      </c>
      <c r="AD22" s="55">
        <v>2151.1</v>
      </c>
      <c r="AE22" s="55">
        <v>13948.07</v>
      </c>
      <c r="AF22" s="34"/>
    </row>
    <row r="23" spans="1:32" ht="20.399999999999999" thickBot="1" x14ac:dyDescent="0.75">
      <c r="A23" s="48">
        <v>21</v>
      </c>
      <c r="B23" s="34"/>
      <c r="C23" s="66" t="s">
        <v>111</v>
      </c>
      <c r="D23" s="58" t="s">
        <v>113</v>
      </c>
      <c r="E23" s="59"/>
      <c r="F23" s="58" t="s">
        <v>114</v>
      </c>
      <c r="G23" s="60" t="s">
        <v>115</v>
      </c>
      <c r="H23" s="61"/>
      <c r="I23" s="61"/>
      <c r="J23" s="61"/>
      <c r="K23" s="61"/>
      <c r="L23" s="62"/>
      <c r="M23" s="62"/>
      <c r="N23" s="62"/>
      <c r="O23" s="62"/>
      <c r="P23" s="62"/>
      <c r="Q23" s="58" t="s">
        <v>48</v>
      </c>
      <c r="R23" s="58"/>
      <c r="S23" s="63">
        <f t="shared" ref="S23:Z23" si="17">SUM(S24:S26)</f>
        <v>0</v>
      </c>
      <c r="T23" s="64">
        <f t="shared" si="17"/>
        <v>0</v>
      </c>
      <c r="U23" s="64">
        <f t="shared" si="17"/>
        <v>0</v>
      </c>
      <c r="V23" s="64">
        <f t="shared" si="17"/>
        <v>0</v>
      </c>
      <c r="W23" s="64">
        <f t="shared" si="17"/>
        <v>0</v>
      </c>
      <c r="X23" s="64">
        <f t="shared" si="17"/>
        <v>0</v>
      </c>
      <c r="Y23" s="64">
        <f t="shared" si="17"/>
        <v>0</v>
      </c>
      <c r="Z23" s="64">
        <f t="shared" si="17"/>
        <v>0</v>
      </c>
      <c r="AA23" s="65"/>
      <c r="AB23" s="64">
        <f t="shared" ref="AB23:AC23" si="18">SUM(AB24:AB26)</f>
        <v>0</v>
      </c>
      <c r="AC23" s="64">
        <f t="shared" si="18"/>
        <v>0</v>
      </c>
      <c r="AD23" s="64"/>
      <c r="AE23" s="64"/>
      <c r="AF23" s="34"/>
    </row>
    <row r="24" spans="1:32" ht="20.399999999999999" customHeight="1" thickBot="1" x14ac:dyDescent="0.75">
      <c r="A24" s="48">
        <v>22</v>
      </c>
      <c r="B24" s="34" t="str">
        <f>P24</f>
        <v>S2D05A15</v>
      </c>
      <c r="C24" s="66" t="s">
        <v>111</v>
      </c>
      <c r="D24" s="57" t="s">
        <v>113</v>
      </c>
      <c r="E24" s="66" t="s">
        <v>116</v>
      </c>
      <c r="F24" s="66" t="s">
        <v>117</v>
      </c>
      <c r="G24" s="67"/>
      <c r="H24" s="68" t="s">
        <v>46</v>
      </c>
      <c r="I24" s="68"/>
      <c r="J24" s="68"/>
      <c r="K24" s="68"/>
      <c r="L24" s="80" t="s">
        <v>118</v>
      </c>
      <c r="M24" s="81"/>
      <c r="N24" s="81"/>
      <c r="O24" s="81"/>
      <c r="P24" s="66" t="s">
        <v>119</v>
      </c>
      <c r="Q24" s="66" t="s">
        <v>48</v>
      </c>
      <c r="R24" s="66"/>
      <c r="S24" s="72">
        <v>0</v>
      </c>
      <c r="T24" s="71"/>
      <c r="U24" s="72"/>
      <c r="V24" s="71"/>
      <c r="W24" s="72">
        <v>0</v>
      </c>
      <c r="X24" s="71">
        <v>0</v>
      </c>
      <c r="Y24" s="72">
        <f>W24+(W24*0.02)</f>
        <v>0</v>
      </c>
      <c r="Z24" s="72">
        <f>X24+(X24*0.02)</f>
        <v>0</v>
      </c>
      <c r="AA24" s="73"/>
      <c r="AB24" s="71">
        <v>0</v>
      </c>
      <c r="AC24" s="71">
        <v>0</v>
      </c>
      <c r="AD24" s="71"/>
      <c r="AE24" s="71"/>
      <c r="AF24" s="34"/>
    </row>
    <row r="25" spans="1:32" ht="20.399999999999999" thickBot="1" x14ac:dyDescent="0.75">
      <c r="A25" s="48">
        <v>23</v>
      </c>
      <c r="B25" s="34" t="str">
        <f>P25</f>
        <v>S2D05A16</v>
      </c>
      <c r="C25" s="66" t="s">
        <v>111</v>
      </c>
      <c r="D25" s="57" t="s">
        <v>113</v>
      </c>
      <c r="E25" s="66" t="s">
        <v>120</v>
      </c>
      <c r="F25" s="66" t="s">
        <v>121</v>
      </c>
      <c r="G25" s="33"/>
      <c r="H25" s="68" t="s">
        <v>46</v>
      </c>
      <c r="I25" s="68"/>
      <c r="J25" s="68"/>
      <c r="K25" s="68"/>
      <c r="L25" s="80" t="s">
        <v>118</v>
      </c>
      <c r="M25" s="81"/>
      <c r="N25" s="81"/>
      <c r="O25" s="81"/>
      <c r="P25" s="66" t="s">
        <v>122</v>
      </c>
      <c r="Q25" s="66" t="s">
        <v>48</v>
      </c>
      <c r="R25" s="66"/>
      <c r="S25" s="72">
        <v>0</v>
      </c>
      <c r="T25" s="71"/>
      <c r="U25" s="72"/>
      <c r="V25" s="71"/>
      <c r="W25" s="72">
        <v>0</v>
      </c>
      <c r="X25" s="71">
        <v>0</v>
      </c>
      <c r="Y25" s="72">
        <f t="shared" ref="Y25:Y27" si="19">W25+(W25*0.02)</f>
        <v>0</v>
      </c>
      <c r="Z25" s="72">
        <f t="shared" ref="Z25:Z27" si="20">X25+(X25*0.02)</f>
        <v>0</v>
      </c>
      <c r="AA25" s="73"/>
      <c r="AB25" s="71">
        <v>0</v>
      </c>
      <c r="AC25" s="71">
        <v>0</v>
      </c>
      <c r="AD25" s="71"/>
      <c r="AE25" s="71"/>
      <c r="AF25" s="34"/>
    </row>
    <row r="26" spans="1:32" ht="40.200000000000003" thickBot="1" x14ac:dyDescent="0.75">
      <c r="A26" s="48">
        <v>24</v>
      </c>
      <c r="B26" s="34" t="str">
        <f>P26</f>
        <v>S2D05A17</v>
      </c>
      <c r="C26" s="66" t="s">
        <v>111</v>
      </c>
      <c r="D26" s="57" t="s">
        <v>113</v>
      </c>
      <c r="E26" s="66" t="s">
        <v>123</v>
      </c>
      <c r="F26" s="66" t="s">
        <v>124</v>
      </c>
      <c r="G26" s="33"/>
      <c r="H26" s="68" t="s">
        <v>46</v>
      </c>
      <c r="I26" s="68"/>
      <c r="J26" s="68"/>
      <c r="K26" s="68"/>
      <c r="L26" s="81" t="s">
        <v>118</v>
      </c>
      <c r="M26" s="81"/>
      <c r="N26" s="81"/>
      <c r="O26" s="81"/>
      <c r="P26" s="66" t="s">
        <v>125</v>
      </c>
      <c r="Q26" s="66" t="s">
        <v>48</v>
      </c>
      <c r="R26" s="66"/>
      <c r="S26" s="72">
        <v>0</v>
      </c>
      <c r="T26" s="71"/>
      <c r="U26" s="72"/>
      <c r="V26" s="71"/>
      <c r="W26" s="72">
        <v>0</v>
      </c>
      <c r="X26" s="71">
        <v>0</v>
      </c>
      <c r="Y26" s="72">
        <f t="shared" si="19"/>
        <v>0</v>
      </c>
      <c r="Z26" s="72">
        <f t="shared" si="20"/>
        <v>0</v>
      </c>
      <c r="AA26" s="73"/>
      <c r="AB26" s="71">
        <v>0</v>
      </c>
      <c r="AC26" s="71">
        <v>0</v>
      </c>
      <c r="AD26" s="71"/>
      <c r="AE26" s="71"/>
      <c r="AF26" s="34"/>
    </row>
    <row r="27" spans="1:32" ht="20.399999999999999" thickBot="1" x14ac:dyDescent="0.75">
      <c r="A27" s="48">
        <v>25</v>
      </c>
      <c r="B27" s="34" t="str">
        <f>P27</f>
        <v>S2D05A18</v>
      </c>
      <c r="C27" s="66" t="s">
        <v>111</v>
      </c>
      <c r="D27" s="57" t="s">
        <v>113</v>
      </c>
      <c r="E27" s="66" t="s">
        <v>126</v>
      </c>
      <c r="F27" s="66" t="s">
        <v>127</v>
      </c>
      <c r="G27" s="67"/>
      <c r="H27" s="68"/>
      <c r="I27" s="68"/>
      <c r="J27" s="68"/>
      <c r="K27" s="68"/>
      <c r="L27" s="66"/>
      <c r="M27" s="81"/>
      <c r="N27" s="81"/>
      <c r="O27" s="81"/>
      <c r="P27" s="66" t="s">
        <v>128</v>
      </c>
      <c r="Q27" s="66" t="s">
        <v>48</v>
      </c>
      <c r="R27" s="66"/>
      <c r="S27" s="72">
        <v>0</v>
      </c>
      <c r="T27" s="71"/>
      <c r="U27" s="72"/>
      <c r="V27" s="71"/>
      <c r="W27" s="72">
        <v>0</v>
      </c>
      <c r="X27" s="71">
        <v>0</v>
      </c>
      <c r="Y27" s="72">
        <f t="shared" si="19"/>
        <v>0</v>
      </c>
      <c r="Z27" s="72">
        <f t="shared" si="20"/>
        <v>0</v>
      </c>
      <c r="AA27" s="73"/>
      <c r="AB27" s="71">
        <v>0</v>
      </c>
      <c r="AC27" s="71">
        <v>0</v>
      </c>
      <c r="AD27" s="71"/>
      <c r="AE27" s="71"/>
      <c r="AF27" s="34"/>
    </row>
    <row r="28" spans="1:32" s="6" customFormat="1" ht="40.200000000000003" thickBot="1" x14ac:dyDescent="0.75">
      <c r="A28" s="48">
        <v>26</v>
      </c>
      <c r="B28" s="34"/>
      <c r="C28" s="66" t="s">
        <v>111</v>
      </c>
      <c r="D28" s="58" t="s">
        <v>129</v>
      </c>
      <c r="E28" s="58"/>
      <c r="F28" s="58" t="s">
        <v>130</v>
      </c>
      <c r="G28" s="60" t="s">
        <v>115</v>
      </c>
      <c r="H28" s="61"/>
      <c r="I28" s="61"/>
      <c r="J28" s="61"/>
      <c r="K28" s="61"/>
      <c r="L28" s="62"/>
      <c r="M28" s="62"/>
      <c r="N28" s="62"/>
      <c r="O28" s="62"/>
      <c r="P28" s="62"/>
      <c r="Q28" s="58" t="s">
        <v>62</v>
      </c>
      <c r="R28" s="58" t="s">
        <v>131</v>
      </c>
      <c r="S28" s="63">
        <f t="shared" ref="S28:Z28" si="21">SUM(S29:S30)</f>
        <v>16737.696</v>
      </c>
      <c r="T28" s="63">
        <f t="shared" si="21"/>
        <v>13948.08</v>
      </c>
      <c r="U28" s="63">
        <f t="shared" si="21"/>
        <v>16737.696</v>
      </c>
      <c r="V28" s="63">
        <f t="shared" si="21"/>
        <v>13948.08</v>
      </c>
      <c r="W28" s="63">
        <f t="shared" si="21"/>
        <v>37000</v>
      </c>
      <c r="X28" s="63">
        <f t="shared" si="21"/>
        <v>30000</v>
      </c>
      <c r="Y28" s="63">
        <f t="shared" si="21"/>
        <v>37000</v>
      </c>
      <c r="Z28" s="63">
        <f t="shared" si="21"/>
        <v>30000</v>
      </c>
      <c r="AA28" s="82"/>
      <c r="AB28" s="63">
        <f t="shared" ref="AB28:AC28" si="22">SUM(AB29:AB30)</f>
        <v>16737.71</v>
      </c>
      <c r="AC28" s="63">
        <f t="shared" si="22"/>
        <v>13948.08</v>
      </c>
      <c r="AD28" s="63"/>
      <c r="AE28" s="63"/>
      <c r="AF28" s="83"/>
    </row>
    <row r="29" spans="1:32" s="6" customFormat="1" ht="39" customHeight="1" thickBot="1" x14ac:dyDescent="0.75">
      <c r="A29" s="48">
        <v>27</v>
      </c>
      <c r="B29" s="34" t="str">
        <f>P29</f>
        <v>S2D06A19</v>
      </c>
      <c r="C29" s="66" t="s">
        <v>111</v>
      </c>
      <c r="D29" s="57" t="s">
        <v>129</v>
      </c>
      <c r="E29" s="66" t="s">
        <v>132</v>
      </c>
      <c r="F29" s="57" t="s">
        <v>133</v>
      </c>
      <c r="G29" s="33"/>
      <c r="H29" s="68" t="s">
        <v>46</v>
      </c>
      <c r="I29" s="68" t="s">
        <v>46</v>
      </c>
      <c r="J29" s="68" t="s">
        <v>46</v>
      </c>
      <c r="K29" s="68" t="s">
        <v>46</v>
      </c>
      <c r="L29" s="78"/>
      <c r="M29" s="69"/>
      <c r="N29" s="66"/>
      <c r="O29" s="66"/>
      <c r="P29" s="66" t="s">
        <v>134</v>
      </c>
      <c r="Q29" s="66" t="s">
        <v>62</v>
      </c>
      <c r="R29" s="66" t="s">
        <v>131</v>
      </c>
      <c r="S29" s="70">
        <v>0</v>
      </c>
      <c r="T29" s="71"/>
      <c r="U29" s="72"/>
      <c r="V29" s="71"/>
      <c r="W29" s="72">
        <v>0</v>
      </c>
      <c r="X29" s="71">
        <v>0</v>
      </c>
      <c r="Y29" s="72">
        <f>W29+(W29*0.02)</f>
        <v>0</v>
      </c>
      <c r="Z29" s="72">
        <f>X29+(X29*0.02)</f>
        <v>0</v>
      </c>
      <c r="AA29" s="73"/>
      <c r="AB29" s="71">
        <v>0</v>
      </c>
      <c r="AC29" s="71">
        <v>0</v>
      </c>
      <c r="AD29" s="71"/>
      <c r="AE29" s="71"/>
      <c r="AF29" s="83"/>
    </row>
    <row r="30" spans="1:32" s="6" customFormat="1" ht="18" customHeight="1" thickBot="1" x14ac:dyDescent="0.75">
      <c r="A30" s="48">
        <v>28</v>
      </c>
      <c r="B30" s="34" t="str">
        <f>P30</f>
        <v>S2D06A20</v>
      </c>
      <c r="C30" s="66" t="s">
        <v>111</v>
      </c>
      <c r="D30" s="57" t="s">
        <v>129</v>
      </c>
      <c r="E30" s="66" t="s">
        <v>135</v>
      </c>
      <c r="F30" s="66" t="s">
        <v>136</v>
      </c>
      <c r="G30" s="33"/>
      <c r="H30" s="68" t="s">
        <v>46</v>
      </c>
      <c r="I30" s="68" t="s">
        <v>46</v>
      </c>
      <c r="J30" s="68" t="s">
        <v>46</v>
      </c>
      <c r="K30" s="68" t="s">
        <v>46</v>
      </c>
      <c r="L30" s="69"/>
      <c r="M30" s="69"/>
      <c r="N30" s="66"/>
      <c r="O30" s="66"/>
      <c r="P30" s="66" t="s">
        <v>137</v>
      </c>
      <c r="Q30" s="66" t="s">
        <v>62</v>
      </c>
      <c r="R30" s="84" t="s">
        <v>131</v>
      </c>
      <c r="S30" s="85">
        <f>(Tabel2[[#This Row],[Opbrengsten
2026]]/5)*6</f>
        <v>16737.696</v>
      </c>
      <c r="T30" s="86">
        <v>13948.08</v>
      </c>
      <c r="U30" s="87">
        <f>(Tabel2[[#This Row],[Opbrengsten
2026]]/5)*6</f>
        <v>16737.696</v>
      </c>
      <c r="V30" s="87">
        <v>13948.08</v>
      </c>
      <c r="W30" s="87">
        <v>37000</v>
      </c>
      <c r="X30" s="87">
        <v>30000</v>
      </c>
      <c r="Y30" s="87">
        <v>37000</v>
      </c>
      <c r="Z30" s="87">
        <v>30000</v>
      </c>
      <c r="AA30" s="79"/>
      <c r="AB30" s="87">
        <v>16737.71</v>
      </c>
      <c r="AC30" s="87">
        <v>13948.08</v>
      </c>
      <c r="AD30" s="87"/>
      <c r="AE30" s="86"/>
      <c r="AF30" s="88">
        <f>Tabel2[[#This Row],[kosten
20268]]-Tabel2[[#This Row],[opbrengsten
20269]]</f>
        <v>0</v>
      </c>
    </row>
    <row r="31" spans="1:32" ht="20.399999999999999" thickBot="1" x14ac:dyDescent="0.75">
      <c r="A31" s="48">
        <v>29</v>
      </c>
      <c r="B31" s="34"/>
      <c r="C31" s="57" t="s">
        <v>111</v>
      </c>
      <c r="D31" s="58" t="s">
        <v>138</v>
      </c>
      <c r="E31" s="59"/>
      <c r="F31" s="58" t="s">
        <v>139</v>
      </c>
      <c r="G31" s="60"/>
      <c r="H31" s="61"/>
      <c r="I31" s="61"/>
      <c r="J31" s="61"/>
      <c r="K31" s="61"/>
      <c r="L31" s="62"/>
      <c r="M31" s="62"/>
      <c r="N31" s="62"/>
      <c r="O31" s="62"/>
      <c r="P31" s="62"/>
      <c r="Q31" s="58" t="s">
        <v>140</v>
      </c>
      <c r="R31" s="58" t="s">
        <v>141</v>
      </c>
      <c r="S31" s="63">
        <f t="shared" ref="S31:Z31" si="23">SUM(S32:S39)</f>
        <v>4500</v>
      </c>
      <c r="T31" s="64">
        <f t="shared" si="23"/>
        <v>0</v>
      </c>
      <c r="U31" s="64">
        <f t="shared" si="23"/>
        <v>4000</v>
      </c>
      <c r="V31" s="64">
        <f t="shared" si="23"/>
        <v>0</v>
      </c>
      <c r="W31" s="64">
        <f t="shared" si="23"/>
        <v>2750</v>
      </c>
      <c r="X31" s="64">
        <f t="shared" si="23"/>
        <v>0</v>
      </c>
      <c r="Y31" s="64">
        <f t="shared" si="23"/>
        <v>2805</v>
      </c>
      <c r="Z31" s="64">
        <f t="shared" si="23"/>
        <v>0</v>
      </c>
      <c r="AA31" s="65"/>
      <c r="AB31" s="64">
        <f t="shared" ref="AB31:AC31" si="24">SUM(AB32:AB39)</f>
        <v>2061.87</v>
      </c>
      <c r="AC31" s="64">
        <f t="shared" si="24"/>
        <v>0</v>
      </c>
      <c r="AD31" s="64"/>
      <c r="AE31" s="64"/>
      <c r="AF31" s="34"/>
    </row>
    <row r="32" spans="1:32" ht="20.399999999999999" thickBot="1" x14ac:dyDescent="0.75">
      <c r="A32" s="48">
        <v>30</v>
      </c>
      <c r="B32" s="34" t="str">
        <f t="shared" ref="B32:B39" si="25">P32</f>
        <v>S2D07A21</v>
      </c>
      <c r="C32" s="57" t="s">
        <v>111</v>
      </c>
      <c r="D32" s="57" t="s">
        <v>138</v>
      </c>
      <c r="E32" s="66" t="s">
        <v>142</v>
      </c>
      <c r="F32" s="57" t="s">
        <v>143</v>
      </c>
      <c r="G32" s="33"/>
      <c r="H32" s="68" t="s">
        <v>46</v>
      </c>
      <c r="I32" s="68" t="s">
        <v>46</v>
      </c>
      <c r="J32" s="68" t="s">
        <v>46</v>
      </c>
      <c r="K32" s="68" t="s">
        <v>46</v>
      </c>
      <c r="L32" s="38"/>
      <c r="M32" s="69"/>
      <c r="N32" s="66"/>
      <c r="O32" s="66"/>
      <c r="P32" s="66" t="s">
        <v>144</v>
      </c>
      <c r="Q32" s="66" t="s">
        <v>140</v>
      </c>
      <c r="R32" s="66" t="s">
        <v>141</v>
      </c>
      <c r="S32" s="70">
        <v>0</v>
      </c>
      <c r="T32" s="71"/>
      <c r="U32" s="72">
        <v>0</v>
      </c>
      <c r="V32" s="71"/>
      <c r="W32" s="72">
        <v>0</v>
      </c>
      <c r="X32" s="71">
        <v>0</v>
      </c>
      <c r="Y32" s="72">
        <f>W32+(W32*0.02)</f>
        <v>0</v>
      </c>
      <c r="Z32" s="72">
        <f>X32+(X32*0.02)</f>
        <v>0</v>
      </c>
      <c r="AA32" s="73"/>
      <c r="AB32" s="71">
        <v>0</v>
      </c>
      <c r="AC32" s="71">
        <v>0</v>
      </c>
      <c r="AD32" s="71"/>
      <c r="AE32" s="71"/>
      <c r="AF32" s="34"/>
    </row>
    <row r="33" spans="1:32" ht="20.399999999999999" thickBot="1" x14ac:dyDescent="0.75">
      <c r="A33" s="48">
        <v>31</v>
      </c>
      <c r="B33" s="34" t="str">
        <f t="shared" si="25"/>
        <v>S2D07A22</v>
      </c>
      <c r="C33" s="57" t="s">
        <v>111</v>
      </c>
      <c r="D33" s="57" t="s">
        <v>138</v>
      </c>
      <c r="E33" s="66" t="s">
        <v>145</v>
      </c>
      <c r="F33" s="57" t="s">
        <v>146</v>
      </c>
      <c r="G33" s="33"/>
      <c r="H33" s="68" t="s">
        <v>46</v>
      </c>
      <c r="I33" s="68" t="s">
        <v>46</v>
      </c>
      <c r="J33" s="68" t="s">
        <v>46</v>
      </c>
      <c r="K33" s="68" t="s">
        <v>46</v>
      </c>
      <c r="L33" s="69"/>
      <c r="M33" s="69" t="s">
        <v>147</v>
      </c>
      <c r="N33" s="66"/>
      <c r="O33" s="66"/>
      <c r="P33" s="66" t="s">
        <v>148</v>
      </c>
      <c r="Q33" s="66" t="s">
        <v>140</v>
      </c>
      <c r="R33" s="66" t="s">
        <v>141</v>
      </c>
      <c r="S33" s="70">
        <v>1000</v>
      </c>
      <c r="T33" s="71"/>
      <c r="U33" s="72">
        <v>500</v>
      </c>
      <c r="V33" s="71"/>
      <c r="W33" s="72">
        <v>500</v>
      </c>
      <c r="X33" s="71">
        <v>0</v>
      </c>
      <c r="Y33" s="72">
        <f t="shared" ref="Y33:Y39" si="26">W33+(W33*0.02)</f>
        <v>510</v>
      </c>
      <c r="Z33" s="72">
        <f t="shared" ref="Z33:Z39" si="27">X33+(X33*0.02)</f>
        <v>0</v>
      </c>
      <c r="AA33" s="73"/>
      <c r="AB33" s="71">
        <v>1683.08</v>
      </c>
      <c r="AC33" s="71">
        <v>0</v>
      </c>
      <c r="AD33" s="71"/>
      <c r="AE33" s="71"/>
      <c r="AF33" s="34"/>
    </row>
    <row r="34" spans="1:32" ht="20.399999999999999" thickBot="1" x14ac:dyDescent="0.75">
      <c r="A34" s="48">
        <v>32</v>
      </c>
      <c r="B34" s="34" t="str">
        <f t="shared" si="25"/>
        <v>S2D07A23</v>
      </c>
      <c r="C34" s="57" t="s">
        <v>111</v>
      </c>
      <c r="D34" s="57" t="s">
        <v>138</v>
      </c>
      <c r="E34" s="66" t="s">
        <v>149</v>
      </c>
      <c r="F34" s="138" t="s">
        <v>150</v>
      </c>
      <c r="G34" s="67"/>
      <c r="H34" s="68" t="s">
        <v>46</v>
      </c>
      <c r="I34" s="68" t="s">
        <v>46</v>
      </c>
      <c r="J34" s="68" t="s">
        <v>46</v>
      </c>
      <c r="K34" s="68" t="s">
        <v>46</v>
      </c>
      <c r="L34" s="78"/>
      <c r="M34" s="69"/>
      <c r="N34" s="66"/>
      <c r="O34" s="66"/>
      <c r="P34" s="66" t="s">
        <v>151</v>
      </c>
      <c r="Q34" s="66" t="s">
        <v>140</v>
      </c>
      <c r="R34" s="66" t="s">
        <v>141</v>
      </c>
      <c r="S34" s="70">
        <v>2000</v>
      </c>
      <c r="T34" s="71"/>
      <c r="U34" s="72">
        <v>1500</v>
      </c>
      <c r="V34" s="71"/>
      <c r="W34" s="72">
        <v>1200</v>
      </c>
      <c r="X34" s="71">
        <v>0</v>
      </c>
      <c r="Y34" s="72">
        <f t="shared" si="26"/>
        <v>1224</v>
      </c>
      <c r="Z34" s="72">
        <f t="shared" si="27"/>
        <v>0</v>
      </c>
      <c r="AA34" s="73"/>
      <c r="AB34" s="71">
        <v>378.78999999999996</v>
      </c>
      <c r="AC34" s="71">
        <v>0</v>
      </c>
      <c r="AD34" s="71"/>
      <c r="AE34" s="71"/>
      <c r="AF34" s="34"/>
    </row>
    <row r="35" spans="1:32" ht="20.399999999999999" thickBot="1" x14ac:dyDescent="0.75">
      <c r="A35" s="48">
        <v>33</v>
      </c>
      <c r="B35" s="34" t="str">
        <f t="shared" si="25"/>
        <v>S2D07A24</v>
      </c>
      <c r="C35" s="57" t="s">
        <v>111</v>
      </c>
      <c r="D35" s="57" t="s">
        <v>138</v>
      </c>
      <c r="E35" s="66" t="s">
        <v>152</v>
      </c>
      <c r="F35" s="57" t="s">
        <v>153</v>
      </c>
      <c r="G35" s="33"/>
      <c r="H35" s="68" t="s">
        <v>46</v>
      </c>
      <c r="I35" s="68" t="s">
        <v>46</v>
      </c>
      <c r="J35" s="68" t="s">
        <v>46</v>
      </c>
      <c r="K35" s="68" t="s">
        <v>46</v>
      </c>
      <c r="L35" s="78"/>
      <c r="M35" s="69" t="s">
        <v>147</v>
      </c>
      <c r="N35" s="66"/>
      <c r="O35" s="66"/>
      <c r="P35" s="66" t="s">
        <v>154</v>
      </c>
      <c r="Q35" s="66" t="s">
        <v>140</v>
      </c>
      <c r="R35" s="66" t="s">
        <v>141</v>
      </c>
      <c r="S35" s="70">
        <v>0</v>
      </c>
      <c r="T35" s="71"/>
      <c r="U35" s="72">
        <v>0</v>
      </c>
      <c r="V35" s="71"/>
      <c r="W35" s="72">
        <v>0</v>
      </c>
      <c r="X35" s="71">
        <v>0</v>
      </c>
      <c r="Y35" s="72">
        <f t="shared" si="26"/>
        <v>0</v>
      </c>
      <c r="Z35" s="72">
        <f t="shared" si="27"/>
        <v>0</v>
      </c>
      <c r="AA35" s="73"/>
      <c r="AB35" s="71">
        <v>0</v>
      </c>
      <c r="AC35" s="71">
        <v>0</v>
      </c>
      <c r="AD35" s="71"/>
      <c r="AE35" s="71"/>
      <c r="AF35" s="34"/>
    </row>
    <row r="36" spans="1:32" ht="20.399999999999999" thickBot="1" x14ac:dyDescent="0.75">
      <c r="A36" s="48">
        <v>34</v>
      </c>
      <c r="B36" s="34" t="str">
        <f t="shared" si="25"/>
        <v>S2D07A25</v>
      </c>
      <c r="C36" s="57" t="s">
        <v>111</v>
      </c>
      <c r="D36" s="57" t="s">
        <v>138</v>
      </c>
      <c r="E36" s="66" t="s">
        <v>155</v>
      </c>
      <c r="F36" s="138" t="s">
        <v>156</v>
      </c>
      <c r="G36" s="33"/>
      <c r="H36" s="68" t="s">
        <v>46</v>
      </c>
      <c r="I36" s="68" t="s">
        <v>46</v>
      </c>
      <c r="J36" s="68" t="s">
        <v>46</v>
      </c>
      <c r="K36" s="68" t="s">
        <v>46</v>
      </c>
      <c r="L36" s="89"/>
      <c r="M36" s="66"/>
      <c r="N36" s="66"/>
      <c r="O36" s="66"/>
      <c r="P36" s="66" t="s">
        <v>157</v>
      </c>
      <c r="Q36" s="66" t="s">
        <v>140</v>
      </c>
      <c r="R36" s="66" t="s">
        <v>141</v>
      </c>
      <c r="S36" s="70">
        <v>1000</v>
      </c>
      <c r="T36" s="71"/>
      <c r="U36" s="72">
        <v>1000</v>
      </c>
      <c r="V36" s="71"/>
      <c r="W36" s="72">
        <v>0</v>
      </c>
      <c r="X36" s="71">
        <v>0</v>
      </c>
      <c r="Y36" s="72">
        <f t="shared" si="26"/>
        <v>0</v>
      </c>
      <c r="Z36" s="72">
        <f t="shared" si="27"/>
        <v>0</v>
      </c>
      <c r="AA36" s="73"/>
      <c r="AB36" s="71">
        <v>0</v>
      </c>
      <c r="AC36" s="71">
        <v>0</v>
      </c>
      <c r="AD36" s="71"/>
      <c r="AE36" s="71"/>
      <c r="AF36" s="34"/>
    </row>
    <row r="37" spans="1:32" ht="20.399999999999999" thickBot="1" x14ac:dyDescent="0.75">
      <c r="A37" s="48">
        <v>35</v>
      </c>
      <c r="B37" s="34" t="str">
        <f t="shared" si="25"/>
        <v>S2D07A26</v>
      </c>
      <c r="C37" s="57" t="s">
        <v>111</v>
      </c>
      <c r="D37" s="57" t="s">
        <v>138</v>
      </c>
      <c r="E37" s="66" t="s">
        <v>158</v>
      </c>
      <c r="F37" s="57" t="s">
        <v>159</v>
      </c>
      <c r="G37" s="33"/>
      <c r="H37" s="68" t="s">
        <v>46</v>
      </c>
      <c r="I37" s="68"/>
      <c r="J37" s="68"/>
      <c r="K37" s="68"/>
      <c r="L37" s="69"/>
      <c r="M37" s="66" t="s">
        <v>147</v>
      </c>
      <c r="N37" s="66"/>
      <c r="O37" s="66"/>
      <c r="P37" s="66" t="s">
        <v>160</v>
      </c>
      <c r="Q37" s="66" t="s">
        <v>140</v>
      </c>
      <c r="R37" s="66" t="s">
        <v>141</v>
      </c>
      <c r="S37" s="70">
        <v>0</v>
      </c>
      <c r="T37" s="71"/>
      <c r="U37" s="72">
        <v>0</v>
      </c>
      <c r="V37" s="71"/>
      <c r="W37" s="72">
        <v>350</v>
      </c>
      <c r="X37" s="71">
        <v>0</v>
      </c>
      <c r="Y37" s="72">
        <f t="shared" si="26"/>
        <v>357</v>
      </c>
      <c r="Z37" s="72">
        <f t="shared" si="27"/>
        <v>0</v>
      </c>
      <c r="AA37" s="73"/>
      <c r="AB37" s="71">
        <v>0</v>
      </c>
      <c r="AC37" s="71">
        <v>0</v>
      </c>
      <c r="AD37" s="71"/>
      <c r="AE37" s="71"/>
      <c r="AF37" s="34"/>
    </row>
    <row r="38" spans="1:32" ht="20.399999999999999" thickBot="1" x14ac:dyDescent="0.75">
      <c r="A38" s="48">
        <v>36</v>
      </c>
      <c r="B38" s="34" t="str">
        <f t="shared" si="25"/>
        <v>S2D07A27</v>
      </c>
      <c r="C38" s="57" t="s">
        <v>111</v>
      </c>
      <c r="D38" s="57" t="s">
        <v>138</v>
      </c>
      <c r="E38" s="66" t="s">
        <v>161</v>
      </c>
      <c r="F38" s="57" t="s">
        <v>162</v>
      </c>
      <c r="G38" s="33"/>
      <c r="H38" s="68" t="s">
        <v>46</v>
      </c>
      <c r="I38" s="68" t="s">
        <v>46</v>
      </c>
      <c r="J38" s="68" t="s">
        <v>46</v>
      </c>
      <c r="K38" s="68" t="s">
        <v>46</v>
      </c>
      <c r="L38" s="78"/>
      <c r="M38" s="66" t="s">
        <v>147</v>
      </c>
      <c r="N38" s="66"/>
      <c r="O38" s="66"/>
      <c r="P38" s="66" t="s">
        <v>163</v>
      </c>
      <c r="Q38" s="66" t="s">
        <v>140</v>
      </c>
      <c r="R38" s="66" t="s">
        <v>141</v>
      </c>
      <c r="S38" s="70">
        <v>0</v>
      </c>
      <c r="T38" s="71"/>
      <c r="U38" s="72">
        <v>500</v>
      </c>
      <c r="V38" s="71"/>
      <c r="W38" s="72">
        <v>350</v>
      </c>
      <c r="X38" s="71">
        <v>0</v>
      </c>
      <c r="Y38" s="72">
        <f t="shared" si="26"/>
        <v>357</v>
      </c>
      <c r="Z38" s="72">
        <f t="shared" si="27"/>
        <v>0</v>
      </c>
      <c r="AA38" s="73"/>
      <c r="AB38" s="71">
        <v>0</v>
      </c>
      <c r="AC38" s="71">
        <v>0</v>
      </c>
      <c r="AD38" s="71"/>
      <c r="AE38" s="71"/>
      <c r="AF38" s="34"/>
    </row>
    <row r="39" spans="1:32" ht="20.399999999999999" thickBot="1" x14ac:dyDescent="0.75">
      <c r="A39" s="48">
        <v>37</v>
      </c>
      <c r="B39" s="34" t="str">
        <f t="shared" si="25"/>
        <v>S2D07A28</v>
      </c>
      <c r="C39" s="57" t="s">
        <v>111</v>
      </c>
      <c r="D39" s="57" t="s">
        <v>138</v>
      </c>
      <c r="E39" s="66" t="s">
        <v>164</v>
      </c>
      <c r="F39" s="57" t="s">
        <v>165</v>
      </c>
      <c r="G39" s="67"/>
      <c r="H39" s="68" t="s">
        <v>46</v>
      </c>
      <c r="I39" s="68" t="s">
        <v>46</v>
      </c>
      <c r="J39" s="68" t="s">
        <v>46</v>
      </c>
      <c r="K39" s="68" t="s">
        <v>46</v>
      </c>
      <c r="L39" s="78"/>
      <c r="M39" s="66" t="s">
        <v>147</v>
      </c>
      <c r="N39" s="66"/>
      <c r="O39" s="66"/>
      <c r="P39" s="66" t="s">
        <v>166</v>
      </c>
      <c r="Q39" s="66" t="s">
        <v>140</v>
      </c>
      <c r="R39" s="66" t="s">
        <v>141</v>
      </c>
      <c r="S39" s="70">
        <v>500</v>
      </c>
      <c r="T39" s="71"/>
      <c r="U39" s="72">
        <v>500</v>
      </c>
      <c r="V39" s="71"/>
      <c r="W39" s="72">
        <v>350</v>
      </c>
      <c r="X39" s="71">
        <v>0</v>
      </c>
      <c r="Y39" s="72">
        <f t="shared" si="26"/>
        <v>357</v>
      </c>
      <c r="Z39" s="72">
        <f t="shared" si="27"/>
        <v>0</v>
      </c>
      <c r="AA39" s="73"/>
      <c r="AB39" s="71">
        <v>0</v>
      </c>
      <c r="AC39" s="71">
        <v>0</v>
      </c>
      <c r="AD39" s="71"/>
      <c r="AE39" s="71"/>
      <c r="AF39" s="34"/>
    </row>
    <row r="40" spans="1:32" ht="20.399999999999999" thickBot="1" x14ac:dyDescent="0.75">
      <c r="A40" s="48">
        <v>38</v>
      </c>
      <c r="B40" s="34"/>
      <c r="C40" s="57" t="s">
        <v>111</v>
      </c>
      <c r="D40" s="58" t="s">
        <v>167</v>
      </c>
      <c r="E40" s="62"/>
      <c r="F40" s="58" t="s">
        <v>168</v>
      </c>
      <c r="G40" s="60"/>
      <c r="H40" s="61"/>
      <c r="I40" s="61"/>
      <c r="J40" s="61"/>
      <c r="K40" s="61"/>
      <c r="L40" s="62"/>
      <c r="M40" s="62"/>
      <c r="N40" s="62"/>
      <c r="O40" s="62"/>
      <c r="P40" s="62"/>
      <c r="Q40" s="58" t="s">
        <v>39</v>
      </c>
      <c r="R40" s="58" t="s">
        <v>131</v>
      </c>
      <c r="S40" s="63">
        <f t="shared" ref="S40:Z40" si="28">SUM(S41:S45)</f>
        <v>3500</v>
      </c>
      <c r="T40" s="64">
        <f t="shared" si="28"/>
        <v>0</v>
      </c>
      <c r="U40" s="64">
        <f t="shared" si="28"/>
        <v>2450</v>
      </c>
      <c r="V40" s="64">
        <f t="shared" si="28"/>
        <v>0</v>
      </c>
      <c r="W40" s="64">
        <f t="shared" si="28"/>
        <v>1865</v>
      </c>
      <c r="X40" s="64">
        <f t="shared" si="28"/>
        <v>0</v>
      </c>
      <c r="Y40" s="64">
        <f t="shared" si="28"/>
        <v>1902.3</v>
      </c>
      <c r="Z40" s="64">
        <f t="shared" si="28"/>
        <v>0</v>
      </c>
      <c r="AA40" s="65"/>
      <c r="AB40" s="64">
        <f t="shared" ref="AB40:AC40" si="29">SUM(AB41:AB45)</f>
        <v>3688.8700000000003</v>
      </c>
      <c r="AC40" s="64">
        <f t="shared" si="29"/>
        <v>140</v>
      </c>
      <c r="AD40" s="64"/>
      <c r="AE40" s="64"/>
      <c r="AF40" s="34"/>
    </row>
    <row r="41" spans="1:32" ht="20.399999999999999" thickBot="1" x14ac:dyDescent="0.75">
      <c r="A41" s="48">
        <v>39</v>
      </c>
      <c r="B41" s="34" t="str">
        <f>P41</f>
        <v>S2D08A29</v>
      </c>
      <c r="C41" s="57" t="s">
        <v>111</v>
      </c>
      <c r="D41" s="57" t="s">
        <v>167</v>
      </c>
      <c r="E41" s="66" t="s">
        <v>169</v>
      </c>
      <c r="F41" s="57" t="s">
        <v>170</v>
      </c>
      <c r="G41" s="33"/>
      <c r="H41" s="68" t="s">
        <v>46</v>
      </c>
      <c r="I41" s="68" t="s">
        <v>46</v>
      </c>
      <c r="J41" s="68" t="s">
        <v>46</v>
      </c>
      <c r="K41" s="68" t="s">
        <v>46</v>
      </c>
      <c r="L41" s="69"/>
      <c r="M41" s="69"/>
      <c r="N41" s="66"/>
      <c r="O41" s="66"/>
      <c r="P41" s="66" t="s">
        <v>171</v>
      </c>
      <c r="Q41" s="66" t="s">
        <v>62</v>
      </c>
      <c r="R41" s="66" t="s">
        <v>131</v>
      </c>
      <c r="S41" s="70">
        <v>0</v>
      </c>
      <c r="T41" s="71"/>
      <c r="U41" s="72">
        <v>950</v>
      </c>
      <c r="V41" s="71"/>
      <c r="W41" s="72">
        <v>665</v>
      </c>
      <c r="X41" s="71">
        <v>0</v>
      </c>
      <c r="Y41" s="72">
        <f>W41+(W41*0.02)</f>
        <v>678.3</v>
      </c>
      <c r="Z41" s="72">
        <f>X41+(X41*0.02)</f>
        <v>0</v>
      </c>
      <c r="AA41" s="73"/>
      <c r="AB41" s="71">
        <v>0</v>
      </c>
      <c r="AC41" s="71">
        <v>0</v>
      </c>
      <c r="AD41" s="71"/>
      <c r="AE41" s="71"/>
      <c r="AF41" s="34"/>
    </row>
    <row r="42" spans="1:32" ht="22.2" customHeight="1" thickBot="1" x14ac:dyDescent="0.75">
      <c r="A42" s="48">
        <v>40</v>
      </c>
      <c r="B42" s="34" t="str">
        <f>P42</f>
        <v>S2D08A30</v>
      </c>
      <c r="C42" s="57" t="s">
        <v>111</v>
      </c>
      <c r="D42" s="57" t="s">
        <v>167</v>
      </c>
      <c r="E42" s="66" t="s">
        <v>172</v>
      </c>
      <c r="F42" s="57" t="s">
        <v>173</v>
      </c>
      <c r="G42" s="33"/>
      <c r="H42" s="68" t="s">
        <v>46</v>
      </c>
      <c r="I42" s="68" t="s">
        <v>46</v>
      </c>
      <c r="J42" s="68" t="s">
        <v>46</v>
      </c>
      <c r="K42" s="68" t="s">
        <v>46</v>
      </c>
      <c r="L42" s="69"/>
      <c r="M42" s="69"/>
      <c r="N42" s="66"/>
      <c r="O42" s="66"/>
      <c r="P42" s="66" t="s">
        <v>174</v>
      </c>
      <c r="Q42" s="66" t="s">
        <v>62</v>
      </c>
      <c r="R42" s="66" t="s">
        <v>131</v>
      </c>
      <c r="S42" s="70">
        <v>3000</v>
      </c>
      <c r="T42" s="71"/>
      <c r="U42" s="72">
        <v>1500</v>
      </c>
      <c r="V42" s="71"/>
      <c r="W42" s="72">
        <v>1200</v>
      </c>
      <c r="X42" s="71">
        <v>0</v>
      </c>
      <c r="Y42" s="72">
        <f t="shared" ref="Y42:Y45" si="30">W42+(W42*0.02)</f>
        <v>1224</v>
      </c>
      <c r="Z42" s="72">
        <f t="shared" ref="Z42:Z45" si="31">X42+(X42*0.02)</f>
        <v>0</v>
      </c>
      <c r="AA42" s="73"/>
      <c r="AB42" s="71">
        <v>3688.8700000000003</v>
      </c>
      <c r="AC42" s="71">
        <v>140</v>
      </c>
      <c r="AD42" s="71"/>
      <c r="AE42" s="71"/>
      <c r="AF42" s="34"/>
    </row>
    <row r="43" spans="1:32" ht="40.200000000000003" thickBot="1" x14ac:dyDescent="0.75">
      <c r="A43" s="48">
        <v>41</v>
      </c>
      <c r="B43" s="34" t="str">
        <f>P43</f>
        <v>S2D08A31</v>
      </c>
      <c r="C43" s="57" t="s">
        <v>111</v>
      </c>
      <c r="D43" s="57" t="s">
        <v>167</v>
      </c>
      <c r="E43" s="66" t="s">
        <v>175</v>
      </c>
      <c r="F43" s="66" t="s">
        <v>176</v>
      </c>
      <c r="G43" s="33"/>
      <c r="H43" s="68" t="s">
        <v>46</v>
      </c>
      <c r="I43" s="68" t="s">
        <v>46</v>
      </c>
      <c r="J43" s="68" t="s">
        <v>46</v>
      </c>
      <c r="K43" s="68" t="s">
        <v>46</v>
      </c>
      <c r="L43" s="38"/>
      <c r="M43" s="66"/>
      <c r="N43" s="66"/>
      <c r="O43" s="66"/>
      <c r="P43" s="66" t="s">
        <v>177</v>
      </c>
      <c r="Q43" s="66" t="s">
        <v>140</v>
      </c>
      <c r="R43" s="66" t="s">
        <v>131</v>
      </c>
      <c r="S43" s="70">
        <v>500</v>
      </c>
      <c r="T43" s="71"/>
      <c r="U43" s="72">
        <v>0</v>
      </c>
      <c r="V43" s="71"/>
      <c r="W43" s="72">
        <v>0</v>
      </c>
      <c r="X43" s="71">
        <v>0</v>
      </c>
      <c r="Y43" s="72">
        <f t="shared" si="30"/>
        <v>0</v>
      </c>
      <c r="Z43" s="72">
        <f t="shared" si="31"/>
        <v>0</v>
      </c>
      <c r="AA43" s="73"/>
      <c r="AB43" s="71">
        <v>0</v>
      </c>
      <c r="AC43" s="71">
        <v>0</v>
      </c>
      <c r="AD43" s="71"/>
      <c r="AE43" s="71"/>
      <c r="AF43" s="34"/>
    </row>
    <row r="44" spans="1:32" ht="42.6" customHeight="1" thickBot="1" x14ac:dyDescent="0.75">
      <c r="A44" s="48">
        <v>42</v>
      </c>
      <c r="B44" s="34" t="str">
        <f>P44</f>
        <v>S2D08A32</v>
      </c>
      <c r="C44" s="57" t="s">
        <v>111</v>
      </c>
      <c r="D44" s="57" t="s">
        <v>167</v>
      </c>
      <c r="E44" s="66" t="s">
        <v>178</v>
      </c>
      <c r="F44" s="66" t="s">
        <v>179</v>
      </c>
      <c r="G44" s="33"/>
      <c r="H44" s="68" t="s">
        <v>46</v>
      </c>
      <c r="I44" s="68" t="s">
        <v>46</v>
      </c>
      <c r="J44" s="68" t="s">
        <v>46</v>
      </c>
      <c r="K44" s="68" t="s">
        <v>46</v>
      </c>
      <c r="L44" s="69"/>
      <c r="M44" s="69"/>
      <c r="N44" s="66"/>
      <c r="O44" s="66"/>
      <c r="P44" s="66" t="s">
        <v>180</v>
      </c>
      <c r="Q44" s="66" t="s">
        <v>48</v>
      </c>
      <c r="R44" s="66" t="s">
        <v>131</v>
      </c>
      <c r="S44" s="70">
        <v>0</v>
      </c>
      <c r="T44" s="71"/>
      <c r="U44" s="72">
        <v>0</v>
      </c>
      <c r="V44" s="90"/>
      <c r="W44" s="72">
        <v>0</v>
      </c>
      <c r="X44" s="71">
        <v>0</v>
      </c>
      <c r="Y44" s="72">
        <f t="shared" si="30"/>
        <v>0</v>
      </c>
      <c r="Z44" s="72">
        <f t="shared" si="31"/>
        <v>0</v>
      </c>
      <c r="AA44" s="73"/>
      <c r="AB44" s="71">
        <v>0</v>
      </c>
      <c r="AC44" s="71">
        <v>0</v>
      </c>
      <c r="AD44" s="71"/>
      <c r="AE44" s="71"/>
      <c r="AF44" s="34"/>
    </row>
    <row r="45" spans="1:32" ht="20.399999999999999" thickBot="1" x14ac:dyDescent="0.75">
      <c r="A45" s="48">
        <v>43</v>
      </c>
      <c r="B45" s="34" t="str">
        <f>P45</f>
        <v>S2D08A33</v>
      </c>
      <c r="C45" s="57" t="s">
        <v>111</v>
      </c>
      <c r="D45" s="57" t="s">
        <v>167</v>
      </c>
      <c r="E45" s="66" t="s">
        <v>181</v>
      </c>
      <c r="F45" s="66" t="s">
        <v>182</v>
      </c>
      <c r="G45" s="33"/>
      <c r="H45" s="68"/>
      <c r="I45" s="68"/>
      <c r="J45" s="68" t="s">
        <v>46</v>
      </c>
      <c r="K45" s="68" t="s">
        <v>46</v>
      </c>
      <c r="L45" s="91"/>
      <c r="M45" s="69"/>
      <c r="N45" s="66"/>
      <c r="O45" s="66"/>
      <c r="P45" s="66" t="s">
        <v>183</v>
      </c>
      <c r="Q45" s="66" t="s">
        <v>48</v>
      </c>
      <c r="R45" s="66" t="s">
        <v>131</v>
      </c>
      <c r="S45" s="70">
        <v>0</v>
      </c>
      <c r="T45" s="71"/>
      <c r="U45" s="72">
        <v>0</v>
      </c>
      <c r="V45" s="71"/>
      <c r="W45" s="72">
        <v>0</v>
      </c>
      <c r="X45" s="71">
        <v>0</v>
      </c>
      <c r="Y45" s="72">
        <f t="shared" si="30"/>
        <v>0</v>
      </c>
      <c r="Z45" s="72">
        <f t="shared" si="31"/>
        <v>0</v>
      </c>
      <c r="AA45" s="73"/>
      <c r="AB45" s="71">
        <v>0</v>
      </c>
      <c r="AC45" s="71">
        <v>0</v>
      </c>
      <c r="AD45" s="71"/>
      <c r="AE45" s="71"/>
      <c r="AF45" s="34"/>
    </row>
    <row r="46" spans="1:32" ht="40.200000000000003" thickBot="1" x14ac:dyDescent="0.75">
      <c r="A46" s="48">
        <v>44</v>
      </c>
      <c r="B46" s="34"/>
      <c r="C46" s="57" t="s">
        <v>111</v>
      </c>
      <c r="D46" s="58" t="s">
        <v>184</v>
      </c>
      <c r="E46" s="62"/>
      <c r="F46" s="58" t="s">
        <v>185</v>
      </c>
      <c r="G46" s="60"/>
      <c r="H46" s="61"/>
      <c r="I46" s="61"/>
      <c r="J46" s="61"/>
      <c r="K46" s="61"/>
      <c r="L46" s="62"/>
      <c r="M46" s="62"/>
      <c r="N46" s="62"/>
      <c r="O46" s="62"/>
      <c r="P46" s="62"/>
      <c r="Q46" s="58" t="s">
        <v>140</v>
      </c>
      <c r="R46" s="58"/>
      <c r="S46" s="63">
        <f t="shared" ref="S46:Z46" si="32">SUM(S47:S48)</f>
        <v>750</v>
      </c>
      <c r="T46" s="63">
        <f t="shared" si="32"/>
        <v>0</v>
      </c>
      <c r="U46" s="63">
        <f t="shared" si="32"/>
        <v>750</v>
      </c>
      <c r="V46" s="63">
        <f t="shared" si="32"/>
        <v>0</v>
      </c>
      <c r="W46" s="63">
        <f t="shared" si="32"/>
        <v>375</v>
      </c>
      <c r="X46" s="63">
        <f t="shared" si="32"/>
        <v>0</v>
      </c>
      <c r="Y46" s="63">
        <f t="shared" si="32"/>
        <v>382.5</v>
      </c>
      <c r="Z46" s="63">
        <f t="shared" si="32"/>
        <v>0</v>
      </c>
      <c r="AA46" s="82"/>
      <c r="AB46" s="63">
        <f t="shared" ref="AB46:AC46" si="33">SUM(AB47:AB48)</f>
        <v>0</v>
      </c>
      <c r="AC46" s="63">
        <f t="shared" si="33"/>
        <v>0</v>
      </c>
      <c r="AD46" s="63"/>
      <c r="AE46" s="63"/>
      <c r="AF46" s="34"/>
    </row>
    <row r="47" spans="1:32" ht="20.399999999999999" thickBot="1" x14ac:dyDescent="0.75">
      <c r="A47" s="48">
        <v>45</v>
      </c>
      <c r="B47" s="34" t="str">
        <f>P47</f>
        <v>S2D09A34</v>
      </c>
      <c r="C47" s="57" t="s">
        <v>111</v>
      </c>
      <c r="D47" s="57" t="s">
        <v>184</v>
      </c>
      <c r="E47" s="66" t="s">
        <v>186</v>
      </c>
      <c r="F47" s="66" t="s">
        <v>187</v>
      </c>
      <c r="G47" s="67"/>
      <c r="H47" s="68" t="s">
        <v>46</v>
      </c>
      <c r="I47" s="68" t="s">
        <v>46</v>
      </c>
      <c r="J47" s="68"/>
      <c r="K47" s="68"/>
      <c r="L47" s="78"/>
      <c r="M47" s="69"/>
      <c r="N47" s="66"/>
      <c r="O47" s="66"/>
      <c r="P47" s="66" t="s">
        <v>188</v>
      </c>
      <c r="Q47" s="66" t="s">
        <v>140</v>
      </c>
      <c r="R47" s="66"/>
      <c r="S47" s="70">
        <v>750</v>
      </c>
      <c r="T47" s="71"/>
      <c r="U47" s="72">
        <v>750</v>
      </c>
      <c r="V47" s="71"/>
      <c r="W47" s="72">
        <v>375</v>
      </c>
      <c r="X47" s="71">
        <v>0</v>
      </c>
      <c r="Y47" s="72">
        <f>W47+(W47*0.02)</f>
        <v>382.5</v>
      </c>
      <c r="Z47" s="72">
        <f>X47+(X47*0.02)</f>
        <v>0</v>
      </c>
      <c r="AA47" s="73"/>
      <c r="AB47" s="71">
        <v>0</v>
      </c>
      <c r="AC47" s="71">
        <v>0</v>
      </c>
      <c r="AD47" s="71"/>
      <c r="AE47" s="71"/>
      <c r="AF47" s="34"/>
    </row>
    <row r="48" spans="1:32" ht="20.399999999999999" thickBot="1" x14ac:dyDescent="0.75">
      <c r="A48" s="48">
        <v>46</v>
      </c>
      <c r="B48" s="34" t="str">
        <f>P48</f>
        <v>S2D09A35</v>
      </c>
      <c r="C48" s="57" t="s">
        <v>111</v>
      </c>
      <c r="D48" s="57" t="s">
        <v>184</v>
      </c>
      <c r="E48" s="66" t="s">
        <v>189</v>
      </c>
      <c r="F48" s="66" t="s">
        <v>190</v>
      </c>
      <c r="G48" s="33"/>
      <c r="H48" s="68"/>
      <c r="I48" s="68"/>
      <c r="J48" s="68"/>
      <c r="K48" s="68"/>
      <c r="L48" s="68"/>
      <c r="M48" s="66"/>
      <c r="N48" s="66"/>
      <c r="O48" s="66"/>
      <c r="P48" s="66" t="s">
        <v>191</v>
      </c>
      <c r="Q48" s="66" t="s">
        <v>140</v>
      </c>
      <c r="R48" s="66"/>
      <c r="S48" s="70">
        <v>0</v>
      </c>
      <c r="T48" s="71"/>
      <c r="U48" s="72"/>
      <c r="V48" s="71"/>
      <c r="W48" s="72">
        <v>0</v>
      </c>
      <c r="X48" s="71">
        <v>0</v>
      </c>
      <c r="Y48" s="72">
        <f>W48+(W48*0.02)</f>
        <v>0</v>
      </c>
      <c r="Z48" s="72">
        <f>X48+(X48*0.02)</f>
        <v>0</v>
      </c>
      <c r="AA48" s="73"/>
      <c r="AB48" s="71">
        <v>0</v>
      </c>
      <c r="AC48" s="71">
        <v>0</v>
      </c>
      <c r="AD48" s="71"/>
      <c r="AE48" s="71"/>
      <c r="AF48" s="34"/>
    </row>
    <row r="49" spans="1:32" ht="20.399999999999999" thickBot="1" x14ac:dyDescent="0.75">
      <c r="A49" s="48">
        <v>47</v>
      </c>
      <c r="B49" s="34"/>
      <c r="C49" s="49" t="s">
        <v>192</v>
      </c>
      <c r="D49" s="50"/>
      <c r="E49" s="50"/>
      <c r="F49" s="49" t="s">
        <v>193</v>
      </c>
      <c r="G49" s="51"/>
      <c r="H49" s="52"/>
      <c r="I49" s="52"/>
      <c r="J49" s="52"/>
      <c r="K49" s="52"/>
      <c r="L49" s="53"/>
      <c r="M49" s="53"/>
      <c r="N49" s="53"/>
      <c r="O49" s="53"/>
      <c r="P49" s="53"/>
      <c r="Q49" s="53" t="s">
        <v>39</v>
      </c>
      <c r="R49" s="53" t="s">
        <v>40</v>
      </c>
      <c r="S49" s="54">
        <f t="shared" ref="S49:Z49" si="34">S50+S53+S66+S68</f>
        <v>19960</v>
      </c>
      <c r="T49" s="55">
        <f t="shared" si="34"/>
        <v>0</v>
      </c>
      <c r="U49" s="55">
        <f t="shared" si="34"/>
        <v>18650</v>
      </c>
      <c r="V49" s="55">
        <f t="shared" si="34"/>
        <v>0</v>
      </c>
      <c r="W49" s="55">
        <f t="shared" si="34"/>
        <v>15510</v>
      </c>
      <c r="X49" s="55">
        <f t="shared" si="34"/>
        <v>0</v>
      </c>
      <c r="Y49" s="55">
        <f t="shared" si="34"/>
        <v>15620.2</v>
      </c>
      <c r="Z49" s="55">
        <f t="shared" si="34"/>
        <v>0</v>
      </c>
      <c r="AA49" s="56"/>
      <c r="AB49" s="55">
        <f t="shared" ref="AB49:AC49" si="35">AB50+AB53+AB66+AB68</f>
        <v>12913.25</v>
      </c>
      <c r="AC49" s="55">
        <f t="shared" si="35"/>
        <v>340</v>
      </c>
      <c r="AD49" s="55">
        <v>916.16000000000008</v>
      </c>
      <c r="AE49" s="55">
        <v>0</v>
      </c>
      <c r="AF49" s="34"/>
    </row>
    <row r="50" spans="1:32" ht="40.200000000000003" thickBot="1" x14ac:dyDescent="0.75">
      <c r="A50" s="48">
        <v>48</v>
      </c>
      <c r="B50" s="34"/>
      <c r="C50" s="57" t="s">
        <v>192</v>
      </c>
      <c r="D50" s="58" t="s">
        <v>194</v>
      </c>
      <c r="E50" s="62"/>
      <c r="F50" s="58" t="s">
        <v>195</v>
      </c>
      <c r="G50" s="60" t="s">
        <v>196</v>
      </c>
      <c r="H50" s="61"/>
      <c r="I50" s="61"/>
      <c r="J50" s="61"/>
      <c r="K50" s="61"/>
      <c r="L50" s="62"/>
      <c r="M50" s="62"/>
      <c r="N50" s="62"/>
      <c r="O50" s="62"/>
      <c r="P50" s="62"/>
      <c r="Q50" s="58" t="s">
        <v>39</v>
      </c>
      <c r="R50" s="58"/>
      <c r="S50" s="63">
        <f t="shared" ref="S50:Z50" si="36">SUM(S51:S52)</f>
        <v>500</v>
      </c>
      <c r="T50" s="64">
        <f t="shared" si="36"/>
        <v>0</v>
      </c>
      <c r="U50" s="64">
        <f t="shared" si="36"/>
        <v>500</v>
      </c>
      <c r="V50" s="64">
        <f t="shared" si="36"/>
        <v>0</v>
      </c>
      <c r="W50" s="64">
        <f t="shared" si="36"/>
        <v>250</v>
      </c>
      <c r="X50" s="64">
        <f t="shared" si="36"/>
        <v>0</v>
      </c>
      <c r="Y50" s="64">
        <f t="shared" si="36"/>
        <v>255</v>
      </c>
      <c r="Z50" s="64">
        <f t="shared" si="36"/>
        <v>0</v>
      </c>
      <c r="AA50" s="65"/>
      <c r="AB50" s="64">
        <f t="shared" ref="AB50:AC50" si="37">SUM(AB51:AB52)</f>
        <v>605</v>
      </c>
      <c r="AC50" s="64">
        <f t="shared" si="37"/>
        <v>300</v>
      </c>
      <c r="AD50" s="64"/>
      <c r="AE50" s="64"/>
      <c r="AF50" s="34"/>
    </row>
    <row r="51" spans="1:32" ht="40.200000000000003" thickBot="1" x14ac:dyDescent="0.75">
      <c r="A51" s="48">
        <v>49</v>
      </c>
      <c r="B51" s="34" t="str">
        <f>P51</f>
        <v>S3D10A36</v>
      </c>
      <c r="C51" s="57" t="s">
        <v>192</v>
      </c>
      <c r="D51" s="57" t="s">
        <v>194</v>
      </c>
      <c r="E51" s="66" t="s">
        <v>197</v>
      </c>
      <c r="F51" s="66" t="s">
        <v>198</v>
      </c>
      <c r="G51" s="33"/>
      <c r="H51" s="68" t="s">
        <v>46</v>
      </c>
      <c r="I51" s="68" t="s">
        <v>46</v>
      </c>
      <c r="J51" s="68" t="s">
        <v>46</v>
      </c>
      <c r="K51" s="68" t="s">
        <v>46</v>
      </c>
      <c r="L51" s="69"/>
      <c r="M51" s="69"/>
      <c r="N51" s="66"/>
      <c r="O51" s="66"/>
      <c r="P51" s="66" t="s">
        <v>199</v>
      </c>
      <c r="Q51" s="66" t="s">
        <v>140</v>
      </c>
      <c r="R51" s="66"/>
      <c r="S51" s="70">
        <v>500</v>
      </c>
      <c r="T51" s="71"/>
      <c r="U51" s="72">
        <v>500</v>
      </c>
      <c r="V51" s="71"/>
      <c r="W51" s="72">
        <v>250</v>
      </c>
      <c r="X51" s="71">
        <v>0</v>
      </c>
      <c r="Y51" s="72">
        <f>W51+(W51*0.02)</f>
        <v>255</v>
      </c>
      <c r="Z51" s="72">
        <f>X51+(X51*0.02)</f>
        <v>0</v>
      </c>
      <c r="AA51" s="73"/>
      <c r="AB51" s="71">
        <v>0</v>
      </c>
      <c r="AC51" s="71">
        <v>0</v>
      </c>
      <c r="AD51" s="71"/>
      <c r="AE51" s="71"/>
      <c r="AF51" s="34"/>
    </row>
    <row r="52" spans="1:32" ht="39.6" customHeight="1" thickBot="1" x14ac:dyDescent="0.75">
      <c r="A52" s="48">
        <v>50</v>
      </c>
      <c r="B52" s="34" t="str">
        <f>P52</f>
        <v>S3D10A37</v>
      </c>
      <c r="C52" s="57" t="s">
        <v>192</v>
      </c>
      <c r="D52" s="57" t="s">
        <v>194</v>
      </c>
      <c r="E52" s="66" t="s">
        <v>200</v>
      </c>
      <c r="F52" s="66" t="s">
        <v>201</v>
      </c>
      <c r="G52" s="33"/>
      <c r="H52" s="68" t="s">
        <v>46</v>
      </c>
      <c r="I52" s="68" t="s">
        <v>46</v>
      </c>
      <c r="J52" s="68" t="s">
        <v>46</v>
      </c>
      <c r="K52" s="68" t="s">
        <v>46</v>
      </c>
      <c r="L52" s="69"/>
      <c r="M52" s="69"/>
      <c r="N52" s="66"/>
      <c r="O52" s="66"/>
      <c r="P52" s="66" t="s">
        <v>202</v>
      </c>
      <c r="Q52" s="66" t="s">
        <v>39</v>
      </c>
      <c r="R52" s="66"/>
      <c r="S52" s="70">
        <v>0</v>
      </c>
      <c r="T52" s="71"/>
      <c r="U52" s="72"/>
      <c r="V52" s="71"/>
      <c r="W52" s="72">
        <v>0</v>
      </c>
      <c r="X52" s="71">
        <v>0</v>
      </c>
      <c r="Y52" s="72">
        <f>W52+(W52*0.02)</f>
        <v>0</v>
      </c>
      <c r="Z52" s="72">
        <f>X52+(X52*0.02)</f>
        <v>0</v>
      </c>
      <c r="AA52" s="73"/>
      <c r="AB52" s="71">
        <v>605</v>
      </c>
      <c r="AC52" s="71">
        <v>300</v>
      </c>
      <c r="AD52" s="71"/>
      <c r="AE52" s="71"/>
      <c r="AF52" s="34"/>
    </row>
    <row r="53" spans="1:32" ht="40.200000000000003" thickBot="1" x14ac:dyDescent="0.75">
      <c r="A53" s="48">
        <v>51</v>
      </c>
      <c r="B53" s="34"/>
      <c r="C53" s="57" t="s">
        <v>192</v>
      </c>
      <c r="D53" s="58" t="s">
        <v>203</v>
      </c>
      <c r="E53" s="62"/>
      <c r="F53" s="58" t="s">
        <v>204</v>
      </c>
      <c r="G53" s="60" t="s">
        <v>205</v>
      </c>
      <c r="H53" s="61"/>
      <c r="I53" s="61"/>
      <c r="J53" s="61"/>
      <c r="K53" s="61"/>
      <c r="L53" s="62"/>
      <c r="M53" s="62"/>
      <c r="N53" s="62"/>
      <c r="O53" s="62"/>
      <c r="P53" s="62"/>
      <c r="Q53" s="58" t="s">
        <v>140</v>
      </c>
      <c r="R53" s="58" t="s">
        <v>206</v>
      </c>
      <c r="S53" s="63">
        <f t="shared" ref="S53:Z53" si="38">SUM(S54:S65)</f>
        <v>6710</v>
      </c>
      <c r="T53" s="64">
        <f t="shared" si="38"/>
        <v>0</v>
      </c>
      <c r="U53" s="64">
        <f t="shared" si="38"/>
        <v>5550</v>
      </c>
      <c r="V53" s="64">
        <f t="shared" si="38"/>
        <v>0</v>
      </c>
      <c r="W53" s="64">
        <f t="shared" si="38"/>
        <v>3960</v>
      </c>
      <c r="X53" s="64">
        <f t="shared" si="38"/>
        <v>0</v>
      </c>
      <c r="Y53" s="64">
        <f t="shared" si="38"/>
        <v>4039.2000000000003</v>
      </c>
      <c r="Z53" s="64">
        <f t="shared" si="38"/>
        <v>0</v>
      </c>
      <c r="AA53" s="65"/>
      <c r="AB53" s="64">
        <f t="shared" ref="AB53:AC53" si="39">SUM(AB54:AB65)</f>
        <v>2308.25</v>
      </c>
      <c r="AC53" s="64">
        <f t="shared" si="39"/>
        <v>40</v>
      </c>
      <c r="AD53" s="64"/>
      <c r="AE53" s="64"/>
      <c r="AF53" s="34"/>
    </row>
    <row r="54" spans="1:32" ht="21.6" customHeight="1" thickBot="1" x14ac:dyDescent="0.75">
      <c r="A54" s="48">
        <v>52</v>
      </c>
      <c r="B54" s="34" t="str">
        <f t="shared" ref="B54:B65" si="40">P54</f>
        <v>S3D11A38</v>
      </c>
      <c r="C54" s="57" t="s">
        <v>192</v>
      </c>
      <c r="D54" s="57" t="s">
        <v>203</v>
      </c>
      <c r="E54" s="66" t="s">
        <v>207</v>
      </c>
      <c r="F54" s="57" t="s">
        <v>208</v>
      </c>
      <c r="G54" s="33"/>
      <c r="H54" s="68" t="s">
        <v>46</v>
      </c>
      <c r="I54" s="68" t="s">
        <v>46</v>
      </c>
      <c r="J54" s="68" t="s">
        <v>46</v>
      </c>
      <c r="K54" s="68" t="s">
        <v>46</v>
      </c>
      <c r="L54" s="69"/>
      <c r="M54" s="69"/>
      <c r="N54" s="66"/>
      <c r="O54" s="66"/>
      <c r="P54" s="66" t="s">
        <v>209</v>
      </c>
      <c r="Q54" s="66" t="s">
        <v>140</v>
      </c>
      <c r="R54" s="66" t="s">
        <v>206</v>
      </c>
      <c r="S54" s="70">
        <v>3060</v>
      </c>
      <c r="T54" s="71"/>
      <c r="U54" s="72">
        <v>2400</v>
      </c>
      <c r="V54" s="71"/>
      <c r="W54" s="72">
        <v>1920</v>
      </c>
      <c r="X54" s="71">
        <v>0</v>
      </c>
      <c r="Y54" s="72">
        <f>W54+(W54*0.02)</f>
        <v>1958.4</v>
      </c>
      <c r="Z54" s="72">
        <f>X54+(X54*0.02)</f>
        <v>0</v>
      </c>
      <c r="AA54" s="73"/>
      <c r="AB54" s="71">
        <v>1520</v>
      </c>
      <c r="AC54" s="71">
        <v>0</v>
      </c>
      <c r="AD54" s="71"/>
      <c r="AE54" s="71"/>
      <c r="AF54" s="34"/>
    </row>
    <row r="55" spans="1:32" ht="20.399999999999999" thickBot="1" x14ac:dyDescent="0.75">
      <c r="A55" s="48">
        <v>53</v>
      </c>
      <c r="B55" s="34" t="str">
        <f t="shared" si="40"/>
        <v>S3D11A39</v>
      </c>
      <c r="C55" s="57" t="s">
        <v>192</v>
      </c>
      <c r="D55" s="57" t="s">
        <v>203</v>
      </c>
      <c r="E55" s="66" t="s">
        <v>210</v>
      </c>
      <c r="F55" s="57" t="s">
        <v>211</v>
      </c>
      <c r="G55" s="67"/>
      <c r="H55" s="68" t="s">
        <v>46</v>
      </c>
      <c r="I55" s="68" t="s">
        <v>46</v>
      </c>
      <c r="J55" s="68" t="s">
        <v>46</v>
      </c>
      <c r="K55" s="68" t="s">
        <v>46</v>
      </c>
      <c r="L55" s="89"/>
      <c r="M55" s="81"/>
      <c r="N55" s="66"/>
      <c r="O55" s="66"/>
      <c r="P55" s="66" t="s">
        <v>212</v>
      </c>
      <c r="Q55" s="66" t="s">
        <v>140</v>
      </c>
      <c r="R55" s="66" t="s">
        <v>206</v>
      </c>
      <c r="S55" s="70">
        <v>500</v>
      </c>
      <c r="T55" s="71"/>
      <c r="U55" s="72">
        <v>0</v>
      </c>
      <c r="V55" s="71"/>
      <c r="W55" s="72">
        <v>0</v>
      </c>
      <c r="X55" s="71">
        <v>0</v>
      </c>
      <c r="Y55" s="72">
        <f t="shared" ref="Y55:Y65" si="41">W55+(W55*0.02)</f>
        <v>0</v>
      </c>
      <c r="Z55" s="72">
        <f t="shared" ref="Z55:Z65" si="42">X55+(X55*0.02)</f>
        <v>0</v>
      </c>
      <c r="AA55" s="73"/>
      <c r="AB55" s="71">
        <v>0</v>
      </c>
      <c r="AC55" s="71">
        <v>0</v>
      </c>
      <c r="AD55" s="71"/>
      <c r="AE55" s="71"/>
      <c r="AF55" s="34"/>
    </row>
    <row r="56" spans="1:32" ht="20.399999999999999" thickBot="1" x14ac:dyDescent="0.75">
      <c r="A56" s="48">
        <v>54</v>
      </c>
      <c r="B56" s="34" t="str">
        <f t="shared" si="40"/>
        <v>S3D11A40</v>
      </c>
      <c r="C56" s="57" t="s">
        <v>192</v>
      </c>
      <c r="D56" s="57" t="s">
        <v>203</v>
      </c>
      <c r="E56" s="66" t="s">
        <v>213</v>
      </c>
      <c r="F56" s="66" t="s">
        <v>214</v>
      </c>
      <c r="G56" s="33"/>
      <c r="H56" s="68" t="s">
        <v>46</v>
      </c>
      <c r="I56" s="68"/>
      <c r="J56" s="68"/>
      <c r="K56" s="68"/>
      <c r="L56" s="69"/>
      <c r="M56" s="69"/>
      <c r="N56" s="66"/>
      <c r="O56" s="66"/>
      <c r="P56" s="66" t="s">
        <v>215</v>
      </c>
      <c r="Q56" s="66" t="s">
        <v>140</v>
      </c>
      <c r="R56" s="66" t="s">
        <v>206</v>
      </c>
      <c r="S56" s="70">
        <v>500</v>
      </c>
      <c r="T56" s="71"/>
      <c r="U56" s="72">
        <v>800</v>
      </c>
      <c r="V56" s="71"/>
      <c r="W56" s="72">
        <v>400</v>
      </c>
      <c r="X56" s="71">
        <v>0</v>
      </c>
      <c r="Y56" s="72">
        <f t="shared" si="41"/>
        <v>408</v>
      </c>
      <c r="Z56" s="72">
        <f t="shared" si="42"/>
        <v>0</v>
      </c>
      <c r="AA56" s="73"/>
      <c r="AB56" s="71">
        <v>0</v>
      </c>
      <c r="AC56" s="71">
        <v>0</v>
      </c>
      <c r="AD56" s="71"/>
      <c r="AE56" s="71"/>
      <c r="AF56" s="34"/>
    </row>
    <row r="57" spans="1:32" ht="20.399999999999999" thickBot="1" x14ac:dyDescent="0.75">
      <c r="A57" s="48">
        <v>55</v>
      </c>
      <c r="B57" s="34" t="str">
        <f t="shared" si="40"/>
        <v>S3D11A41</v>
      </c>
      <c r="C57" s="57" t="s">
        <v>192</v>
      </c>
      <c r="D57" s="57" t="s">
        <v>203</v>
      </c>
      <c r="E57" s="66" t="s">
        <v>216</v>
      </c>
      <c r="F57" s="57" t="s">
        <v>217</v>
      </c>
      <c r="G57" s="33"/>
      <c r="H57" s="68" t="s">
        <v>46</v>
      </c>
      <c r="I57" s="68" t="s">
        <v>46</v>
      </c>
      <c r="J57" s="68" t="s">
        <v>46</v>
      </c>
      <c r="K57" s="68" t="s">
        <v>46</v>
      </c>
      <c r="L57" s="69"/>
      <c r="M57" s="69"/>
      <c r="N57" s="66"/>
      <c r="O57" s="66"/>
      <c r="P57" s="66" t="s">
        <v>218</v>
      </c>
      <c r="Q57" s="66" t="s">
        <v>140</v>
      </c>
      <c r="R57" s="66" t="s">
        <v>206</v>
      </c>
      <c r="S57" s="70">
        <v>1000</v>
      </c>
      <c r="T57" s="71"/>
      <c r="U57" s="72">
        <v>500</v>
      </c>
      <c r="V57" s="71"/>
      <c r="W57" s="72">
        <v>400</v>
      </c>
      <c r="X57" s="71">
        <v>0</v>
      </c>
      <c r="Y57" s="72">
        <f t="shared" si="41"/>
        <v>408</v>
      </c>
      <c r="Z57" s="72">
        <f t="shared" si="42"/>
        <v>0</v>
      </c>
      <c r="AA57" s="73"/>
      <c r="AB57" s="71">
        <v>406.87</v>
      </c>
      <c r="AC57" s="71">
        <v>0</v>
      </c>
      <c r="AD57" s="71"/>
      <c r="AE57" s="71"/>
      <c r="AF57" s="34"/>
    </row>
    <row r="58" spans="1:32" ht="21.6" customHeight="1" thickBot="1" x14ac:dyDescent="0.75">
      <c r="A58" s="48">
        <v>56</v>
      </c>
      <c r="B58" s="34" t="str">
        <f t="shared" si="40"/>
        <v>S3D11A42</v>
      </c>
      <c r="C58" s="57" t="s">
        <v>192</v>
      </c>
      <c r="D58" s="57" t="s">
        <v>203</v>
      </c>
      <c r="E58" s="66" t="s">
        <v>219</v>
      </c>
      <c r="F58" s="66" t="s">
        <v>220</v>
      </c>
      <c r="G58" s="33"/>
      <c r="H58" s="68" t="s">
        <v>46</v>
      </c>
      <c r="I58" s="68" t="s">
        <v>46</v>
      </c>
      <c r="J58" s="68" t="s">
        <v>46</v>
      </c>
      <c r="K58" s="68" t="s">
        <v>46</v>
      </c>
      <c r="L58" s="78"/>
      <c r="M58" s="69"/>
      <c r="N58" s="66"/>
      <c r="O58" s="66"/>
      <c r="P58" s="66" t="s">
        <v>221</v>
      </c>
      <c r="Q58" s="66" t="s">
        <v>140</v>
      </c>
      <c r="R58" s="66" t="s">
        <v>206</v>
      </c>
      <c r="S58" s="70">
        <v>950</v>
      </c>
      <c r="T58" s="71"/>
      <c r="U58" s="72">
        <v>950</v>
      </c>
      <c r="V58" s="71"/>
      <c r="W58" s="72">
        <v>760</v>
      </c>
      <c r="X58" s="71">
        <v>0</v>
      </c>
      <c r="Y58" s="72">
        <f t="shared" si="41"/>
        <v>775.2</v>
      </c>
      <c r="Z58" s="72">
        <f t="shared" si="42"/>
        <v>0</v>
      </c>
      <c r="AA58" s="73"/>
      <c r="AB58" s="71">
        <v>174.78</v>
      </c>
      <c r="AC58" s="71">
        <v>40</v>
      </c>
      <c r="AD58" s="71"/>
      <c r="AE58" s="71"/>
      <c r="AF58" s="34"/>
    </row>
    <row r="59" spans="1:32" ht="20.399999999999999" thickBot="1" x14ac:dyDescent="0.75">
      <c r="A59" s="48">
        <v>57</v>
      </c>
      <c r="B59" s="34" t="str">
        <f t="shared" si="40"/>
        <v>S3D11B42</v>
      </c>
      <c r="C59" s="57" t="s">
        <v>222</v>
      </c>
      <c r="D59" s="57" t="s">
        <v>223</v>
      </c>
      <c r="E59" s="66" t="s">
        <v>219</v>
      </c>
      <c r="F59" s="91" t="s">
        <v>224</v>
      </c>
      <c r="G59" s="67"/>
      <c r="H59" s="68" t="s">
        <v>46</v>
      </c>
      <c r="I59" s="68" t="s">
        <v>46</v>
      </c>
      <c r="J59" s="68" t="s">
        <v>46</v>
      </c>
      <c r="K59" s="68" t="s">
        <v>46</v>
      </c>
      <c r="L59" s="69"/>
      <c r="M59" s="69"/>
      <c r="N59" s="66"/>
      <c r="O59" s="66"/>
      <c r="P59" s="91" t="s">
        <v>225</v>
      </c>
      <c r="Q59" s="66" t="s">
        <v>140</v>
      </c>
      <c r="R59" s="66" t="s">
        <v>206</v>
      </c>
      <c r="S59" s="70">
        <v>100</v>
      </c>
      <c r="T59" s="71"/>
      <c r="U59" s="72">
        <v>50</v>
      </c>
      <c r="V59" s="71"/>
      <c r="W59" s="72">
        <v>25</v>
      </c>
      <c r="X59" s="71">
        <v>0</v>
      </c>
      <c r="Y59" s="72">
        <f t="shared" si="41"/>
        <v>25.5</v>
      </c>
      <c r="Z59" s="72">
        <f t="shared" si="42"/>
        <v>0</v>
      </c>
      <c r="AA59" s="73"/>
      <c r="AB59" s="71">
        <v>22.4</v>
      </c>
      <c r="AC59" s="71">
        <v>0</v>
      </c>
      <c r="AD59" s="71"/>
      <c r="AE59" s="71"/>
      <c r="AF59" s="34"/>
    </row>
    <row r="60" spans="1:32" ht="20.399999999999999" thickBot="1" x14ac:dyDescent="0.75">
      <c r="A60" s="48">
        <v>58</v>
      </c>
      <c r="B60" s="34" t="str">
        <f t="shared" si="40"/>
        <v>S3D11A43</v>
      </c>
      <c r="C60" s="57" t="s">
        <v>192</v>
      </c>
      <c r="D60" s="57" t="s">
        <v>203</v>
      </c>
      <c r="E60" s="66" t="s">
        <v>226</v>
      </c>
      <c r="F60" s="57" t="s">
        <v>227</v>
      </c>
      <c r="G60" s="33"/>
      <c r="H60" s="68" t="s">
        <v>46</v>
      </c>
      <c r="I60" s="68" t="s">
        <v>46</v>
      </c>
      <c r="J60" s="68" t="s">
        <v>46</v>
      </c>
      <c r="K60" s="68" t="s">
        <v>46</v>
      </c>
      <c r="L60" s="69"/>
      <c r="M60" s="69"/>
      <c r="N60" s="66"/>
      <c r="O60" s="66"/>
      <c r="P60" s="66" t="s">
        <v>228</v>
      </c>
      <c r="Q60" s="66" t="s">
        <v>140</v>
      </c>
      <c r="R60" s="66" t="s">
        <v>206</v>
      </c>
      <c r="S60" s="70">
        <v>450</v>
      </c>
      <c r="T60" s="71"/>
      <c r="U60" s="72">
        <v>350</v>
      </c>
      <c r="V60" s="71"/>
      <c r="W60" s="72">
        <v>175</v>
      </c>
      <c r="X60" s="71">
        <v>0</v>
      </c>
      <c r="Y60" s="72">
        <f t="shared" si="41"/>
        <v>178.5</v>
      </c>
      <c r="Z60" s="72">
        <f t="shared" si="42"/>
        <v>0</v>
      </c>
      <c r="AA60" s="73"/>
      <c r="AB60" s="71">
        <v>40</v>
      </c>
      <c r="AC60" s="71">
        <v>0</v>
      </c>
      <c r="AD60" s="71"/>
      <c r="AE60" s="71"/>
      <c r="AF60" s="34"/>
    </row>
    <row r="61" spans="1:32" ht="20.399999999999999" thickBot="1" x14ac:dyDescent="0.75">
      <c r="A61" s="48">
        <v>59</v>
      </c>
      <c r="B61" s="34" t="str">
        <f t="shared" si="40"/>
        <v>S3D11A44</v>
      </c>
      <c r="C61" s="57" t="s">
        <v>192</v>
      </c>
      <c r="D61" s="57" t="s">
        <v>203</v>
      </c>
      <c r="E61" s="66" t="s">
        <v>229</v>
      </c>
      <c r="F61" s="66" t="s">
        <v>230</v>
      </c>
      <c r="G61" s="33"/>
      <c r="H61" s="68" t="s">
        <v>46</v>
      </c>
      <c r="I61" s="68" t="s">
        <v>46</v>
      </c>
      <c r="J61" s="68" t="s">
        <v>46</v>
      </c>
      <c r="K61" s="68" t="s">
        <v>46</v>
      </c>
      <c r="L61" s="78"/>
      <c r="M61" s="69"/>
      <c r="N61" s="66"/>
      <c r="O61" s="66"/>
      <c r="P61" s="66" t="s">
        <v>231</v>
      </c>
      <c r="Q61" s="66" t="s">
        <v>140</v>
      </c>
      <c r="R61" s="66" t="s">
        <v>206</v>
      </c>
      <c r="S61" s="70">
        <v>150</v>
      </c>
      <c r="T61" s="71"/>
      <c r="U61" s="72">
        <v>350</v>
      </c>
      <c r="V61" s="71"/>
      <c r="W61" s="72">
        <v>280</v>
      </c>
      <c r="X61" s="71">
        <v>0</v>
      </c>
      <c r="Y61" s="72">
        <f t="shared" si="41"/>
        <v>285.60000000000002</v>
      </c>
      <c r="Z61" s="72">
        <f t="shared" si="42"/>
        <v>0</v>
      </c>
      <c r="AA61" s="73"/>
      <c r="AB61" s="71">
        <v>144.19999999999999</v>
      </c>
      <c r="AC61" s="71">
        <v>0</v>
      </c>
      <c r="AD61" s="71"/>
      <c r="AE61" s="71"/>
      <c r="AF61" s="34"/>
    </row>
    <row r="62" spans="1:32" ht="40.200000000000003" thickBot="1" x14ac:dyDescent="0.75">
      <c r="A62" s="48">
        <v>60</v>
      </c>
      <c r="B62" s="34" t="str">
        <f t="shared" si="40"/>
        <v>S3D11A45</v>
      </c>
      <c r="C62" s="57" t="s">
        <v>192</v>
      </c>
      <c r="D62" s="57" t="s">
        <v>203</v>
      </c>
      <c r="E62" s="66" t="s">
        <v>232</v>
      </c>
      <c r="F62" s="57" t="s">
        <v>233</v>
      </c>
      <c r="G62" s="33"/>
      <c r="H62" s="68"/>
      <c r="I62" s="68" t="s">
        <v>46</v>
      </c>
      <c r="J62" s="68" t="s">
        <v>46</v>
      </c>
      <c r="K62" s="68"/>
      <c r="L62" s="66"/>
      <c r="M62" s="66"/>
      <c r="N62" s="66"/>
      <c r="O62" s="66"/>
      <c r="P62" s="66" t="s">
        <v>234</v>
      </c>
      <c r="Q62" s="66" t="s">
        <v>140</v>
      </c>
      <c r="R62" s="66" t="s">
        <v>206</v>
      </c>
      <c r="S62" s="70">
        <v>0</v>
      </c>
      <c r="T62" s="71"/>
      <c r="U62" s="72">
        <v>0</v>
      </c>
      <c r="V62" s="71"/>
      <c r="W62" s="72">
        <v>0</v>
      </c>
      <c r="X62" s="71">
        <v>0</v>
      </c>
      <c r="Y62" s="72">
        <f t="shared" si="41"/>
        <v>0</v>
      </c>
      <c r="Z62" s="72">
        <f t="shared" si="42"/>
        <v>0</v>
      </c>
      <c r="AA62" s="73"/>
      <c r="AB62" s="71">
        <v>0</v>
      </c>
      <c r="AC62" s="71">
        <v>0</v>
      </c>
      <c r="AD62" s="71"/>
      <c r="AE62" s="71"/>
      <c r="AF62" s="34"/>
    </row>
    <row r="63" spans="1:32" ht="40.200000000000003" thickBot="1" x14ac:dyDescent="0.75">
      <c r="A63" s="48">
        <v>61</v>
      </c>
      <c r="B63" s="34" t="str">
        <f t="shared" si="40"/>
        <v>S3D11A46</v>
      </c>
      <c r="C63" s="57" t="s">
        <v>192</v>
      </c>
      <c r="D63" s="57" t="s">
        <v>203</v>
      </c>
      <c r="E63" s="66" t="s">
        <v>235</v>
      </c>
      <c r="F63" s="57" t="s">
        <v>236</v>
      </c>
      <c r="G63" s="33"/>
      <c r="H63" s="68"/>
      <c r="I63" s="68"/>
      <c r="J63" s="68" t="s">
        <v>46</v>
      </c>
      <c r="K63" s="68" t="s">
        <v>46</v>
      </c>
      <c r="L63" s="66"/>
      <c r="M63" s="66"/>
      <c r="N63" s="66"/>
      <c r="O63" s="66"/>
      <c r="P63" s="66" t="s">
        <v>237</v>
      </c>
      <c r="Q63" s="66" t="s">
        <v>140</v>
      </c>
      <c r="R63" s="66" t="s">
        <v>206</v>
      </c>
      <c r="S63" s="70">
        <v>0</v>
      </c>
      <c r="T63" s="71"/>
      <c r="U63" s="72">
        <v>0</v>
      </c>
      <c r="V63" s="71"/>
      <c r="W63" s="72">
        <v>0</v>
      </c>
      <c r="X63" s="71">
        <v>0</v>
      </c>
      <c r="Y63" s="72">
        <f t="shared" si="41"/>
        <v>0</v>
      </c>
      <c r="Z63" s="72">
        <f t="shared" si="42"/>
        <v>0</v>
      </c>
      <c r="AA63" s="73"/>
      <c r="AB63" s="71">
        <v>0</v>
      </c>
      <c r="AC63" s="71">
        <v>0</v>
      </c>
      <c r="AD63" s="71"/>
      <c r="AE63" s="71"/>
      <c r="AF63" s="34"/>
    </row>
    <row r="64" spans="1:32" ht="20.399999999999999" thickBot="1" x14ac:dyDescent="0.75">
      <c r="A64" s="48">
        <v>62</v>
      </c>
      <c r="B64" s="34" t="str">
        <f t="shared" si="40"/>
        <v>S3D11A47</v>
      </c>
      <c r="C64" s="57" t="s">
        <v>192</v>
      </c>
      <c r="D64" s="57" t="s">
        <v>203</v>
      </c>
      <c r="E64" s="66" t="s">
        <v>238</v>
      </c>
      <c r="F64" s="57" t="s">
        <v>239</v>
      </c>
      <c r="G64" s="67"/>
      <c r="H64" s="68"/>
      <c r="I64" s="68"/>
      <c r="J64" s="68" t="s">
        <v>46</v>
      </c>
      <c r="K64" s="68"/>
      <c r="L64" s="66"/>
      <c r="M64" s="66"/>
      <c r="N64" s="66"/>
      <c r="O64" s="66"/>
      <c r="P64" s="66" t="s">
        <v>240</v>
      </c>
      <c r="Q64" s="66" t="s">
        <v>140</v>
      </c>
      <c r="R64" s="66" t="s">
        <v>206</v>
      </c>
      <c r="S64" s="70">
        <v>0</v>
      </c>
      <c r="T64" s="71"/>
      <c r="U64" s="72">
        <v>0</v>
      </c>
      <c r="V64" s="71"/>
      <c r="W64" s="72">
        <v>0</v>
      </c>
      <c r="X64" s="71">
        <v>0</v>
      </c>
      <c r="Y64" s="72">
        <f t="shared" si="41"/>
        <v>0</v>
      </c>
      <c r="Z64" s="72">
        <f t="shared" si="42"/>
        <v>0</v>
      </c>
      <c r="AA64" s="73"/>
      <c r="AB64" s="71">
        <v>0</v>
      </c>
      <c r="AC64" s="71">
        <v>0</v>
      </c>
      <c r="AD64" s="71"/>
      <c r="AE64" s="71"/>
      <c r="AF64" s="34"/>
    </row>
    <row r="65" spans="1:32" ht="20.399999999999999" thickBot="1" x14ac:dyDescent="0.75">
      <c r="A65" s="48">
        <v>63</v>
      </c>
      <c r="B65" s="34" t="str">
        <f t="shared" si="40"/>
        <v>S3D11A48</v>
      </c>
      <c r="C65" s="57" t="s">
        <v>192</v>
      </c>
      <c r="D65" s="57" t="s">
        <v>203</v>
      </c>
      <c r="E65" s="66" t="s">
        <v>241</v>
      </c>
      <c r="F65" s="57" t="s">
        <v>242</v>
      </c>
      <c r="G65" s="67"/>
      <c r="H65" s="68"/>
      <c r="I65" s="68" t="s">
        <v>46</v>
      </c>
      <c r="J65" s="68"/>
      <c r="K65" s="68"/>
      <c r="L65" s="66"/>
      <c r="M65" s="66"/>
      <c r="N65" s="66"/>
      <c r="O65" s="66"/>
      <c r="P65" s="66" t="s">
        <v>243</v>
      </c>
      <c r="Q65" s="66" t="s">
        <v>140</v>
      </c>
      <c r="R65" s="66" t="s">
        <v>206</v>
      </c>
      <c r="S65" s="70">
        <v>0</v>
      </c>
      <c r="T65" s="71"/>
      <c r="U65" s="72">
        <v>150</v>
      </c>
      <c r="V65" s="71"/>
      <c r="W65" s="72">
        <v>0</v>
      </c>
      <c r="X65" s="71">
        <v>0</v>
      </c>
      <c r="Y65" s="72">
        <f t="shared" si="41"/>
        <v>0</v>
      </c>
      <c r="Z65" s="72">
        <f t="shared" si="42"/>
        <v>0</v>
      </c>
      <c r="AA65" s="73"/>
      <c r="AB65" s="71">
        <v>0</v>
      </c>
      <c r="AC65" s="71">
        <v>0</v>
      </c>
      <c r="AD65" s="71"/>
      <c r="AE65" s="71"/>
      <c r="AF65" s="34"/>
    </row>
    <row r="66" spans="1:32" ht="40.200000000000003" thickBot="1" x14ac:dyDescent="0.75">
      <c r="A66" s="48">
        <v>64</v>
      </c>
      <c r="B66" s="34"/>
      <c r="C66" s="57" t="s">
        <v>192</v>
      </c>
      <c r="D66" s="58" t="s">
        <v>244</v>
      </c>
      <c r="E66" s="62"/>
      <c r="F66" s="58" t="s">
        <v>245</v>
      </c>
      <c r="G66" s="60" t="s">
        <v>246</v>
      </c>
      <c r="H66" s="61"/>
      <c r="I66" s="61"/>
      <c r="J66" s="61"/>
      <c r="K66" s="61"/>
      <c r="L66" s="62"/>
      <c r="M66" s="62"/>
      <c r="N66" s="62"/>
      <c r="O66" s="62"/>
      <c r="P66" s="62"/>
      <c r="Q66" s="58" t="s">
        <v>79</v>
      </c>
      <c r="R66" s="58"/>
      <c r="S66" s="63">
        <f t="shared" ref="S66:Z66" si="43">SUM(S67)</f>
        <v>10000</v>
      </c>
      <c r="T66" s="64">
        <f t="shared" si="43"/>
        <v>0</v>
      </c>
      <c r="U66" s="64">
        <f t="shared" si="43"/>
        <v>10000</v>
      </c>
      <c r="V66" s="64">
        <f t="shared" si="43"/>
        <v>0</v>
      </c>
      <c r="W66" s="64">
        <f t="shared" si="43"/>
        <v>10000</v>
      </c>
      <c r="X66" s="64">
        <f t="shared" si="43"/>
        <v>0</v>
      </c>
      <c r="Y66" s="64">
        <f t="shared" si="43"/>
        <v>10000</v>
      </c>
      <c r="Z66" s="64">
        <f t="shared" si="43"/>
        <v>0</v>
      </c>
      <c r="AA66" s="65"/>
      <c r="AB66" s="64">
        <f t="shared" ref="AB66:AC66" si="44">SUM(AB67)</f>
        <v>10000</v>
      </c>
      <c r="AC66" s="64">
        <f t="shared" si="44"/>
        <v>0</v>
      </c>
      <c r="AD66" s="64"/>
      <c r="AE66" s="64"/>
      <c r="AF66" s="34"/>
    </row>
    <row r="67" spans="1:32" ht="40.200000000000003" thickBot="1" x14ac:dyDescent="0.75">
      <c r="A67" s="48">
        <v>65</v>
      </c>
      <c r="B67" s="34" t="str">
        <f>P67</f>
        <v>S3D12A49</v>
      </c>
      <c r="C67" s="57" t="s">
        <v>192</v>
      </c>
      <c r="D67" s="57" t="s">
        <v>223</v>
      </c>
      <c r="E67" s="66" t="s">
        <v>247</v>
      </c>
      <c r="F67" s="57" t="s">
        <v>248</v>
      </c>
      <c r="G67" s="67" t="s">
        <v>249</v>
      </c>
      <c r="H67" s="68" t="s">
        <v>46</v>
      </c>
      <c r="I67" s="68" t="s">
        <v>46</v>
      </c>
      <c r="J67" s="68" t="s">
        <v>46</v>
      </c>
      <c r="K67" s="68" t="s">
        <v>46</v>
      </c>
      <c r="L67" s="78"/>
      <c r="M67" s="69"/>
      <c r="N67" s="66"/>
      <c r="O67" s="66"/>
      <c r="P67" s="66" t="s">
        <v>250</v>
      </c>
      <c r="Q67" s="66" t="s">
        <v>79</v>
      </c>
      <c r="R67" s="66" t="s">
        <v>588</v>
      </c>
      <c r="S67" s="70">
        <v>10000</v>
      </c>
      <c r="T67" s="71"/>
      <c r="U67" s="72">
        <v>10000</v>
      </c>
      <c r="V67" s="71"/>
      <c r="W67" s="72">
        <v>10000</v>
      </c>
      <c r="X67" s="71">
        <v>0</v>
      </c>
      <c r="Y67" s="72">
        <v>10000</v>
      </c>
      <c r="Z67" s="72">
        <f>X67+(X67*0.02)</f>
        <v>0</v>
      </c>
      <c r="AA67" s="73"/>
      <c r="AB67" s="71">
        <v>10000</v>
      </c>
      <c r="AC67" s="71">
        <v>0</v>
      </c>
      <c r="AD67" s="71"/>
      <c r="AE67" s="71"/>
      <c r="AF67" s="77"/>
    </row>
    <row r="68" spans="1:32" ht="20.399999999999999" thickBot="1" x14ac:dyDescent="0.75">
      <c r="A68" s="48">
        <v>66</v>
      </c>
      <c r="B68" s="34"/>
      <c r="C68" s="57" t="s">
        <v>192</v>
      </c>
      <c r="D68" s="58" t="s">
        <v>251</v>
      </c>
      <c r="E68" s="62"/>
      <c r="F68" s="58" t="s">
        <v>252</v>
      </c>
      <c r="G68" s="60" t="s">
        <v>253</v>
      </c>
      <c r="H68" s="61"/>
      <c r="I68" s="61"/>
      <c r="J68" s="61"/>
      <c r="K68" s="61"/>
      <c r="L68" s="62"/>
      <c r="M68" s="62"/>
      <c r="N68" s="62"/>
      <c r="O68" s="62"/>
      <c r="P68" s="62"/>
      <c r="Q68" s="58" t="s">
        <v>62</v>
      </c>
      <c r="R68" s="58" t="s">
        <v>254</v>
      </c>
      <c r="S68" s="63">
        <f t="shared" ref="S68:Z68" si="45">SUM(S69:S78)</f>
        <v>2750</v>
      </c>
      <c r="T68" s="64">
        <f t="shared" si="45"/>
        <v>0</v>
      </c>
      <c r="U68" s="64">
        <f t="shared" si="45"/>
        <v>2600</v>
      </c>
      <c r="V68" s="64">
        <f t="shared" si="45"/>
        <v>0</v>
      </c>
      <c r="W68" s="64">
        <f t="shared" si="45"/>
        <v>1300</v>
      </c>
      <c r="X68" s="64">
        <f t="shared" si="45"/>
        <v>0</v>
      </c>
      <c r="Y68" s="64">
        <f t="shared" si="45"/>
        <v>1326</v>
      </c>
      <c r="Z68" s="64">
        <f t="shared" si="45"/>
        <v>0</v>
      </c>
      <c r="AA68" s="65"/>
      <c r="AB68" s="64">
        <f t="shared" ref="AB68:AC68" si="46">SUM(AB69:AB78)</f>
        <v>0</v>
      </c>
      <c r="AC68" s="64">
        <f t="shared" si="46"/>
        <v>0</v>
      </c>
      <c r="AD68" s="64"/>
      <c r="AE68" s="64"/>
      <c r="AF68" s="34"/>
    </row>
    <row r="69" spans="1:32" ht="40.200000000000003" thickBot="1" x14ac:dyDescent="0.75">
      <c r="A69" s="48">
        <v>67</v>
      </c>
      <c r="B69" s="34" t="str">
        <f t="shared" ref="B69:B79" si="47">P69</f>
        <v>S3D13A50</v>
      </c>
      <c r="C69" s="57" t="s">
        <v>192</v>
      </c>
      <c r="D69" s="57" t="s">
        <v>251</v>
      </c>
      <c r="E69" s="66" t="s">
        <v>255</v>
      </c>
      <c r="F69" s="57" t="s">
        <v>256</v>
      </c>
      <c r="G69" s="67"/>
      <c r="H69" s="68" t="s">
        <v>46</v>
      </c>
      <c r="I69" s="68" t="s">
        <v>46</v>
      </c>
      <c r="J69" s="68" t="s">
        <v>46</v>
      </c>
      <c r="K69" s="68" t="s">
        <v>46</v>
      </c>
      <c r="L69" s="69"/>
      <c r="M69" s="66"/>
      <c r="N69" s="66"/>
      <c r="O69" s="66"/>
      <c r="P69" s="66" t="s">
        <v>257</v>
      </c>
      <c r="Q69" s="66" t="s">
        <v>62</v>
      </c>
      <c r="R69" s="66" t="s">
        <v>254</v>
      </c>
      <c r="S69" s="70">
        <v>0</v>
      </c>
      <c r="T69" s="71"/>
      <c r="U69" s="72">
        <f t="shared" ref="U69:U76" si="48">S69</f>
        <v>0</v>
      </c>
      <c r="V69" s="71"/>
      <c r="W69" s="72">
        <v>0</v>
      </c>
      <c r="X69" s="71">
        <v>0</v>
      </c>
      <c r="Y69" s="72">
        <f>W69+(W69*0.02)</f>
        <v>0</v>
      </c>
      <c r="Z69" s="72">
        <f>X69+(X69*0.02)</f>
        <v>0</v>
      </c>
      <c r="AA69" s="73"/>
      <c r="AB69" s="71">
        <v>0</v>
      </c>
      <c r="AC69" s="71">
        <v>0</v>
      </c>
      <c r="AD69" s="71"/>
      <c r="AE69" s="71"/>
      <c r="AF69" s="34"/>
    </row>
    <row r="70" spans="1:32" ht="20.399999999999999" thickBot="1" x14ac:dyDescent="0.75">
      <c r="A70" s="48">
        <v>68</v>
      </c>
      <c r="B70" s="34" t="str">
        <f t="shared" si="47"/>
        <v>S3D13A51</v>
      </c>
      <c r="C70" s="57" t="s">
        <v>192</v>
      </c>
      <c r="D70" s="57" t="s">
        <v>251</v>
      </c>
      <c r="E70" s="66" t="s">
        <v>258</v>
      </c>
      <c r="F70" s="57" t="s">
        <v>259</v>
      </c>
      <c r="G70" s="67"/>
      <c r="H70" s="68" t="s">
        <v>46</v>
      </c>
      <c r="I70" s="68" t="s">
        <v>46</v>
      </c>
      <c r="J70" s="68" t="s">
        <v>46</v>
      </c>
      <c r="K70" s="68" t="s">
        <v>46</v>
      </c>
      <c r="L70" s="78"/>
      <c r="M70" s="69"/>
      <c r="N70" s="66"/>
      <c r="O70" s="66"/>
      <c r="P70" s="66" t="s">
        <v>260</v>
      </c>
      <c r="Q70" s="66" t="s">
        <v>62</v>
      </c>
      <c r="R70" s="66" t="s">
        <v>254</v>
      </c>
      <c r="S70" s="70">
        <v>1000</v>
      </c>
      <c r="T70" s="71"/>
      <c r="U70" s="72">
        <f t="shared" si="48"/>
        <v>1000</v>
      </c>
      <c r="V70" s="71"/>
      <c r="W70" s="72">
        <v>500</v>
      </c>
      <c r="X70" s="71">
        <v>0</v>
      </c>
      <c r="Y70" s="72">
        <f t="shared" ref="Y70:Y79" si="49">W70+(W70*0.02)</f>
        <v>510</v>
      </c>
      <c r="Z70" s="72">
        <f t="shared" ref="Z70:Z79" si="50">X70+(X70*0.02)</f>
        <v>0</v>
      </c>
      <c r="AA70" s="73"/>
      <c r="AB70" s="71">
        <v>0</v>
      </c>
      <c r="AC70" s="71">
        <v>0</v>
      </c>
      <c r="AD70" s="71"/>
      <c r="AE70" s="71"/>
      <c r="AF70" s="34"/>
    </row>
    <row r="71" spans="1:32" ht="40.200000000000003" thickBot="1" x14ac:dyDescent="0.75">
      <c r="A71" s="48">
        <v>69</v>
      </c>
      <c r="B71" s="34" t="str">
        <f t="shared" si="47"/>
        <v>S3D13A52</v>
      </c>
      <c r="C71" s="57" t="s">
        <v>192</v>
      </c>
      <c r="D71" s="57" t="s">
        <v>251</v>
      </c>
      <c r="E71" s="66" t="s">
        <v>261</v>
      </c>
      <c r="F71" s="57" t="s">
        <v>262</v>
      </c>
      <c r="G71" s="67"/>
      <c r="H71" s="68" t="s">
        <v>46</v>
      </c>
      <c r="I71" s="68"/>
      <c r="J71" s="68"/>
      <c r="K71" s="68"/>
      <c r="L71" s="76"/>
      <c r="M71" s="66"/>
      <c r="N71" s="66"/>
      <c r="O71" s="66"/>
      <c r="P71" s="66" t="s">
        <v>263</v>
      </c>
      <c r="Q71" s="66" t="s">
        <v>62</v>
      </c>
      <c r="R71" s="66" t="s">
        <v>254</v>
      </c>
      <c r="S71" s="70">
        <v>0</v>
      </c>
      <c r="T71" s="71"/>
      <c r="U71" s="72">
        <f t="shared" si="48"/>
        <v>0</v>
      </c>
      <c r="V71" s="71"/>
      <c r="W71" s="72">
        <v>0</v>
      </c>
      <c r="X71" s="71">
        <v>0</v>
      </c>
      <c r="Y71" s="72">
        <f t="shared" si="49"/>
        <v>0</v>
      </c>
      <c r="Z71" s="72">
        <f t="shared" si="50"/>
        <v>0</v>
      </c>
      <c r="AA71" s="73"/>
      <c r="AB71" s="71">
        <v>0</v>
      </c>
      <c r="AC71" s="71">
        <v>0</v>
      </c>
      <c r="AD71" s="71"/>
      <c r="AE71" s="71"/>
      <c r="AF71" s="34"/>
    </row>
    <row r="72" spans="1:32" ht="20.399999999999999" customHeight="1" thickBot="1" x14ac:dyDescent="0.75">
      <c r="A72" s="48">
        <v>70</v>
      </c>
      <c r="B72" s="34" t="str">
        <f t="shared" si="47"/>
        <v>S3D13A53</v>
      </c>
      <c r="C72" s="57" t="s">
        <v>192</v>
      </c>
      <c r="D72" s="57" t="s">
        <v>251</v>
      </c>
      <c r="E72" s="66" t="s">
        <v>264</v>
      </c>
      <c r="F72" s="57" t="s">
        <v>265</v>
      </c>
      <c r="G72" s="33"/>
      <c r="H72" s="68" t="s">
        <v>46</v>
      </c>
      <c r="I72" s="68" t="s">
        <v>46</v>
      </c>
      <c r="J72" s="68"/>
      <c r="K72" s="68"/>
      <c r="L72" s="69"/>
      <c r="M72" s="69"/>
      <c r="N72" s="66"/>
      <c r="O72" s="66"/>
      <c r="P72" s="66" t="s">
        <v>266</v>
      </c>
      <c r="Q72" s="66" t="s">
        <v>62</v>
      </c>
      <c r="R72" s="66" t="s">
        <v>254</v>
      </c>
      <c r="S72" s="70">
        <v>750</v>
      </c>
      <c r="T72" s="71"/>
      <c r="U72" s="72">
        <f t="shared" si="48"/>
        <v>750</v>
      </c>
      <c r="V72" s="71"/>
      <c r="W72" s="72">
        <v>375</v>
      </c>
      <c r="X72" s="71">
        <v>0</v>
      </c>
      <c r="Y72" s="72">
        <f t="shared" si="49"/>
        <v>382.5</v>
      </c>
      <c r="Z72" s="72">
        <f t="shared" si="50"/>
        <v>0</v>
      </c>
      <c r="AA72" s="73"/>
      <c r="AB72" s="71">
        <v>0</v>
      </c>
      <c r="AC72" s="71">
        <v>0</v>
      </c>
      <c r="AD72" s="71"/>
      <c r="AE72" s="71"/>
      <c r="AF72" s="34"/>
    </row>
    <row r="73" spans="1:32" ht="20.399999999999999" thickBot="1" x14ac:dyDescent="0.75">
      <c r="A73" s="48">
        <v>71</v>
      </c>
      <c r="B73" s="34" t="str">
        <f t="shared" si="47"/>
        <v>S3D13A54</v>
      </c>
      <c r="C73" s="57" t="s">
        <v>192</v>
      </c>
      <c r="D73" s="57" t="s">
        <v>251</v>
      </c>
      <c r="E73" s="66" t="s">
        <v>267</v>
      </c>
      <c r="F73" s="57" t="s">
        <v>268</v>
      </c>
      <c r="G73" s="33"/>
      <c r="H73" s="68"/>
      <c r="I73" s="68"/>
      <c r="J73" s="68" t="s">
        <v>46</v>
      </c>
      <c r="K73" s="68" t="s">
        <v>46</v>
      </c>
      <c r="L73" s="69"/>
      <c r="M73" s="66"/>
      <c r="N73" s="66"/>
      <c r="O73" s="66"/>
      <c r="P73" s="66" t="s">
        <v>269</v>
      </c>
      <c r="Q73" s="66" t="s">
        <v>62</v>
      </c>
      <c r="R73" s="66" t="s">
        <v>254</v>
      </c>
      <c r="S73" s="70">
        <v>0</v>
      </c>
      <c r="T73" s="71"/>
      <c r="U73" s="72">
        <f t="shared" si="48"/>
        <v>0</v>
      </c>
      <c r="V73" s="71"/>
      <c r="W73" s="72">
        <v>0</v>
      </c>
      <c r="X73" s="71">
        <v>0</v>
      </c>
      <c r="Y73" s="72">
        <f t="shared" si="49"/>
        <v>0</v>
      </c>
      <c r="Z73" s="72">
        <f t="shared" si="50"/>
        <v>0</v>
      </c>
      <c r="AA73" s="73"/>
      <c r="AB73" s="71">
        <v>0</v>
      </c>
      <c r="AC73" s="71">
        <v>0</v>
      </c>
      <c r="AD73" s="71"/>
      <c r="AE73" s="71"/>
      <c r="AF73" s="34"/>
    </row>
    <row r="74" spans="1:32" ht="20.399999999999999" customHeight="1" thickBot="1" x14ac:dyDescent="0.75">
      <c r="A74" s="48">
        <v>72</v>
      </c>
      <c r="B74" s="34" t="str">
        <f t="shared" si="47"/>
        <v>S3D13A55</v>
      </c>
      <c r="C74" s="57" t="s">
        <v>192</v>
      </c>
      <c r="D74" s="57" t="s">
        <v>251</v>
      </c>
      <c r="E74" s="66" t="s">
        <v>270</v>
      </c>
      <c r="F74" s="57" t="s">
        <v>271</v>
      </c>
      <c r="G74" s="67"/>
      <c r="H74" s="68" t="s">
        <v>46</v>
      </c>
      <c r="I74" s="68" t="s">
        <v>46</v>
      </c>
      <c r="J74" s="68" t="s">
        <v>46</v>
      </c>
      <c r="K74" s="68"/>
      <c r="L74" s="69"/>
      <c r="M74" s="69"/>
      <c r="N74" s="66"/>
      <c r="O74" s="66"/>
      <c r="P74" s="66" t="s">
        <v>272</v>
      </c>
      <c r="Q74" s="66" t="s">
        <v>62</v>
      </c>
      <c r="R74" s="66" t="s">
        <v>254</v>
      </c>
      <c r="S74" s="70">
        <v>0</v>
      </c>
      <c r="T74" s="71"/>
      <c r="U74" s="72">
        <f t="shared" si="48"/>
        <v>0</v>
      </c>
      <c r="V74" s="71"/>
      <c r="W74" s="72">
        <v>0</v>
      </c>
      <c r="X74" s="71">
        <v>0</v>
      </c>
      <c r="Y74" s="72">
        <f t="shared" si="49"/>
        <v>0</v>
      </c>
      <c r="Z74" s="72">
        <f t="shared" si="50"/>
        <v>0</v>
      </c>
      <c r="AA74" s="73"/>
      <c r="AB74" s="71">
        <v>0</v>
      </c>
      <c r="AC74" s="71">
        <v>0</v>
      </c>
      <c r="AD74" s="71"/>
      <c r="AE74" s="71"/>
      <c r="AF74" s="34"/>
    </row>
    <row r="75" spans="1:32" ht="42.45" customHeight="1" thickBot="1" x14ac:dyDescent="0.75">
      <c r="A75" s="48">
        <v>73</v>
      </c>
      <c r="B75" s="34" t="str">
        <f t="shared" si="47"/>
        <v>S3D13A56</v>
      </c>
      <c r="C75" s="57" t="s">
        <v>192</v>
      </c>
      <c r="D75" s="57" t="s">
        <v>251</v>
      </c>
      <c r="E75" s="66" t="s">
        <v>273</v>
      </c>
      <c r="F75" s="66" t="s">
        <v>274</v>
      </c>
      <c r="G75" s="67"/>
      <c r="H75" s="68" t="s">
        <v>46</v>
      </c>
      <c r="I75" s="68" t="s">
        <v>46</v>
      </c>
      <c r="J75" s="68"/>
      <c r="K75" s="68"/>
      <c r="L75" s="81"/>
      <c r="M75" s="66"/>
      <c r="N75" s="66"/>
      <c r="O75" s="66"/>
      <c r="P75" s="66" t="s">
        <v>275</v>
      </c>
      <c r="Q75" s="66" t="s">
        <v>62</v>
      </c>
      <c r="R75" s="66" t="s">
        <v>254</v>
      </c>
      <c r="S75" s="70">
        <v>500</v>
      </c>
      <c r="T75" s="71"/>
      <c r="U75" s="72">
        <f t="shared" si="48"/>
        <v>500</v>
      </c>
      <c r="V75" s="71"/>
      <c r="W75" s="72">
        <v>250</v>
      </c>
      <c r="X75" s="71">
        <v>0</v>
      </c>
      <c r="Y75" s="72">
        <f t="shared" si="49"/>
        <v>255</v>
      </c>
      <c r="Z75" s="72">
        <f t="shared" si="50"/>
        <v>0</v>
      </c>
      <c r="AA75" s="73"/>
      <c r="AB75" s="71">
        <v>0</v>
      </c>
      <c r="AC75" s="71">
        <v>0</v>
      </c>
      <c r="AD75" s="71"/>
      <c r="AE75" s="71"/>
      <c r="AF75" s="34"/>
    </row>
    <row r="76" spans="1:32" ht="42" customHeight="1" thickBot="1" x14ac:dyDescent="0.75">
      <c r="A76" s="48">
        <v>74</v>
      </c>
      <c r="B76" s="34" t="str">
        <f t="shared" si="47"/>
        <v>S3D13A57</v>
      </c>
      <c r="C76" s="57" t="s">
        <v>192</v>
      </c>
      <c r="D76" s="57" t="s">
        <v>251</v>
      </c>
      <c r="E76" s="66" t="s">
        <v>276</v>
      </c>
      <c r="F76" s="66" t="s">
        <v>277</v>
      </c>
      <c r="G76" s="33"/>
      <c r="H76" s="68"/>
      <c r="I76" s="68" t="s">
        <v>46</v>
      </c>
      <c r="J76" s="68" t="s">
        <v>46</v>
      </c>
      <c r="K76" s="68"/>
      <c r="L76" s="66"/>
      <c r="M76" s="66"/>
      <c r="N76" s="66"/>
      <c r="O76" s="66"/>
      <c r="P76" s="66" t="s">
        <v>278</v>
      </c>
      <c r="Q76" s="66" t="s">
        <v>62</v>
      </c>
      <c r="R76" s="66" t="s">
        <v>254</v>
      </c>
      <c r="S76" s="70">
        <v>0</v>
      </c>
      <c r="T76" s="71"/>
      <c r="U76" s="72">
        <f t="shared" si="48"/>
        <v>0</v>
      </c>
      <c r="V76" s="71"/>
      <c r="W76" s="72">
        <v>0</v>
      </c>
      <c r="X76" s="71">
        <v>0</v>
      </c>
      <c r="Y76" s="72">
        <f t="shared" si="49"/>
        <v>0</v>
      </c>
      <c r="Z76" s="72">
        <f t="shared" si="50"/>
        <v>0</v>
      </c>
      <c r="AA76" s="73"/>
      <c r="AB76" s="71">
        <v>0</v>
      </c>
      <c r="AC76" s="71">
        <v>0</v>
      </c>
      <c r="AD76" s="71"/>
      <c r="AE76" s="71"/>
      <c r="AF76" s="34"/>
    </row>
    <row r="77" spans="1:32" ht="40.200000000000003" thickBot="1" x14ac:dyDescent="0.75">
      <c r="A77" s="48">
        <v>75</v>
      </c>
      <c r="B77" s="34" t="str">
        <f t="shared" si="47"/>
        <v>S3D13A58</v>
      </c>
      <c r="C77" s="57" t="s">
        <v>192</v>
      </c>
      <c r="D77" s="57" t="s">
        <v>251</v>
      </c>
      <c r="E77" s="66" t="s">
        <v>279</v>
      </c>
      <c r="F77" s="66" t="s">
        <v>280</v>
      </c>
      <c r="G77" s="33"/>
      <c r="H77" s="68" t="s">
        <v>46</v>
      </c>
      <c r="I77" s="68" t="s">
        <v>46</v>
      </c>
      <c r="J77" s="68" t="s">
        <v>46</v>
      </c>
      <c r="K77" s="68" t="s">
        <v>46</v>
      </c>
      <c r="L77" s="69"/>
      <c r="M77" s="69"/>
      <c r="N77" s="66"/>
      <c r="O77" s="66"/>
      <c r="P77" s="66" t="s">
        <v>281</v>
      </c>
      <c r="Q77" s="66" t="s">
        <v>62</v>
      </c>
      <c r="R77" s="66" t="s">
        <v>254</v>
      </c>
      <c r="S77" s="70">
        <v>500</v>
      </c>
      <c r="T77" s="71"/>
      <c r="U77" s="72">
        <v>350</v>
      </c>
      <c r="V77" s="71"/>
      <c r="W77" s="72">
        <v>175</v>
      </c>
      <c r="X77" s="71">
        <v>0</v>
      </c>
      <c r="Y77" s="72">
        <f t="shared" si="49"/>
        <v>178.5</v>
      </c>
      <c r="Z77" s="72">
        <f t="shared" si="50"/>
        <v>0</v>
      </c>
      <c r="AA77" s="73"/>
      <c r="AB77" s="71">
        <v>0</v>
      </c>
      <c r="AC77" s="71">
        <v>0</v>
      </c>
      <c r="AD77" s="71"/>
      <c r="AE77" s="71"/>
      <c r="AF77" s="34"/>
    </row>
    <row r="78" spans="1:32" ht="40.200000000000003" thickBot="1" x14ac:dyDescent="0.75">
      <c r="A78" s="48">
        <v>76</v>
      </c>
      <c r="B78" s="34" t="str">
        <f t="shared" si="47"/>
        <v>S3D13A59</v>
      </c>
      <c r="C78" s="57" t="s">
        <v>192</v>
      </c>
      <c r="D78" s="57" t="s">
        <v>251</v>
      </c>
      <c r="E78" s="66" t="s">
        <v>282</v>
      </c>
      <c r="F78" s="66" t="s">
        <v>283</v>
      </c>
      <c r="G78" s="67"/>
      <c r="H78" s="68"/>
      <c r="I78" s="68"/>
      <c r="J78" s="68" t="s">
        <v>46</v>
      </c>
      <c r="K78" s="68" t="s">
        <v>46</v>
      </c>
      <c r="L78" s="66"/>
      <c r="M78" s="66"/>
      <c r="N78" s="66"/>
      <c r="O78" s="66"/>
      <c r="P78" s="66" t="s">
        <v>284</v>
      </c>
      <c r="Q78" s="66" t="s">
        <v>62</v>
      </c>
      <c r="R78" s="66" t="s">
        <v>254</v>
      </c>
      <c r="S78" s="70">
        <v>0</v>
      </c>
      <c r="T78" s="71"/>
      <c r="U78" s="72">
        <f>S78</f>
        <v>0</v>
      </c>
      <c r="V78" s="71"/>
      <c r="W78" s="72">
        <v>0</v>
      </c>
      <c r="X78" s="71">
        <v>0</v>
      </c>
      <c r="Y78" s="72">
        <f t="shared" si="49"/>
        <v>0</v>
      </c>
      <c r="Z78" s="72">
        <f t="shared" si="50"/>
        <v>0</v>
      </c>
      <c r="AA78" s="73"/>
      <c r="AB78" s="71">
        <v>0</v>
      </c>
      <c r="AC78" s="71">
        <v>0</v>
      </c>
      <c r="AD78" s="71"/>
      <c r="AE78" s="71"/>
      <c r="AF78" s="34"/>
    </row>
    <row r="79" spans="1:32" s="34" customFormat="1" ht="40.200000000000003" thickBot="1" x14ac:dyDescent="0.75">
      <c r="A79" s="48">
        <v>77</v>
      </c>
      <c r="B79" s="34" t="str">
        <f t="shared" si="47"/>
        <v>S3D13A60</v>
      </c>
      <c r="C79" s="57" t="s">
        <v>192</v>
      </c>
      <c r="D79" s="57" t="s">
        <v>251</v>
      </c>
      <c r="E79" s="66" t="s">
        <v>585</v>
      </c>
      <c r="F79" s="66" t="s">
        <v>586</v>
      </c>
      <c r="G79" s="33"/>
      <c r="H79" s="68"/>
      <c r="I79" s="66"/>
      <c r="J79" s="68" t="s">
        <v>46</v>
      </c>
      <c r="K79" s="68" t="s">
        <v>46</v>
      </c>
      <c r="L79" s="66"/>
      <c r="M79" s="66"/>
      <c r="N79" s="66"/>
      <c r="O79" s="66"/>
      <c r="P79" s="66" t="s">
        <v>587</v>
      </c>
      <c r="Q79" s="66" t="s">
        <v>62</v>
      </c>
      <c r="R79" s="66" t="s">
        <v>254</v>
      </c>
      <c r="S79" s="70">
        <v>0</v>
      </c>
      <c r="T79" s="71"/>
      <c r="U79" s="72">
        <f>S79+(S79*0.02)</f>
        <v>0</v>
      </c>
      <c r="V79" s="71"/>
      <c r="W79" s="72">
        <f>U79+(U79*0.02)</f>
        <v>0</v>
      </c>
      <c r="X79" s="71">
        <v>0</v>
      </c>
      <c r="Y79" s="72">
        <f t="shared" si="49"/>
        <v>0</v>
      </c>
      <c r="Z79" s="72">
        <f t="shared" si="50"/>
        <v>0</v>
      </c>
      <c r="AA79" s="73"/>
      <c r="AB79" s="71">
        <v>0</v>
      </c>
      <c r="AC79" s="71">
        <v>0</v>
      </c>
      <c r="AD79" s="71"/>
      <c r="AE79" s="71"/>
    </row>
    <row r="80" spans="1:32" ht="40.200000000000003" thickBot="1" x14ac:dyDescent="0.75">
      <c r="A80" s="48">
        <v>78</v>
      </c>
      <c r="B80" s="34"/>
      <c r="C80" s="49" t="s">
        <v>222</v>
      </c>
      <c r="D80" s="50"/>
      <c r="E80" s="50"/>
      <c r="F80" s="49" t="s">
        <v>285</v>
      </c>
      <c r="G80" s="51"/>
      <c r="H80" s="52"/>
      <c r="I80" s="52"/>
      <c r="J80" s="52"/>
      <c r="K80" s="52"/>
      <c r="L80" s="53"/>
      <c r="M80" s="53"/>
      <c r="N80" s="53"/>
      <c r="O80" s="53"/>
      <c r="P80" s="53"/>
      <c r="Q80" s="53" t="s">
        <v>39</v>
      </c>
      <c r="R80" s="53" t="s">
        <v>40</v>
      </c>
      <c r="S80" s="54">
        <f t="shared" ref="S80:Z80" si="51">S81+S89+S104</f>
        <v>110350</v>
      </c>
      <c r="T80" s="55">
        <f t="shared" si="51"/>
        <v>22500</v>
      </c>
      <c r="U80" s="55">
        <f t="shared" si="51"/>
        <v>102270</v>
      </c>
      <c r="V80" s="55">
        <f t="shared" si="51"/>
        <v>11200</v>
      </c>
      <c r="W80" s="55">
        <f t="shared" si="51"/>
        <v>90066</v>
      </c>
      <c r="X80" s="55">
        <f t="shared" si="51"/>
        <v>27000</v>
      </c>
      <c r="Y80" s="55">
        <f t="shared" si="51"/>
        <v>91867.32</v>
      </c>
      <c r="Z80" s="55">
        <f t="shared" si="51"/>
        <v>27540</v>
      </c>
      <c r="AA80" s="56"/>
      <c r="AB80" s="55">
        <f t="shared" ref="AB80:AC80" si="52">AB81+AB89+AB104</f>
        <v>118227.87</v>
      </c>
      <c r="AC80" s="55">
        <f t="shared" si="52"/>
        <v>34209.14</v>
      </c>
      <c r="AD80" s="55">
        <v>43486.9</v>
      </c>
      <c r="AE80" s="55">
        <v>11206.22</v>
      </c>
      <c r="AF80" s="34"/>
    </row>
    <row r="81" spans="1:32" ht="20.399999999999999" thickBot="1" x14ac:dyDescent="0.75">
      <c r="A81" s="48">
        <v>79</v>
      </c>
      <c r="B81" s="34"/>
      <c r="C81" s="57" t="s">
        <v>222</v>
      </c>
      <c r="D81" s="58" t="s">
        <v>287</v>
      </c>
      <c r="E81" s="62"/>
      <c r="F81" s="58" t="s">
        <v>288</v>
      </c>
      <c r="G81" s="60" t="s">
        <v>289</v>
      </c>
      <c r="H81" s="61"/>
      <c r="I81" s="61"/>
      <c r="J81" s="61"/>
      <c r="K81" s="61"/>
      <c r="L81" s="62"/>
      <c r="M81" s="62"/>
      <c r="N81" s="62"/>
      <c r="O81" s="62"/>
      <c r="P81" s="62"/>
      <c r="Q81" s="58" t="s">
        <v>39</v>
      </c>
      <c r="R81" s="58" t="s">
        <v>286</v>
      </c>
      <c r="S81" s="63">
        <f t="shared" ref="S81:Z81" si="53">SUM(S82:S88)</f>
        <v>27350</v>
      </c>
      <c r="T81" s="64">
        <f t="shared" si="53"/>
        <v>22500</v>
      </c>
      <c r="U81" s="64">
        <f t="shared" si="53"/>
        <v>25000</v>
      </c>
      <c r="V81" s="64">
        <f t="shared" si="53"/>
        <v>11200</v>
      </c>
      <c r="W81" s="64">
        <f t="shared" si="53"/>
        <v>27700</v>
      </c>
      <c r="X81" s="64">
        <f t="shared" si="53"/>
        <v>27000</v>
      </c>
      <c r="Y81" s="64">
        <f t="shared" si="53"/>
        <v>28254</v>
      </c>
      <c r="Z81" s="64">
        <f t="shared" si="53"/>
        <v>27540</v>
      </c>
      <c r="AA81" s="65"/>
      <c r="AB81" s="64">
        <f t="shared" ref="AB81:AC81" si="54">SUM(AB82:AB88)</f>
        <v>34935.14</v>
      </c>
      <c r="AC81" s="64">
        <f t="shared" si="54"/>
        <v>32005.21</v>
      </c>
      <c r="AD81" s="64"/>
      <c r="AE81" s="64"/>
      <c r="AF81" s="34"/>
    </row>
    <row r="82" spans="1:32" ht="20.399999999999999" thickBot="1" x14ac:dyDescent="0.75">
      <c r="A82" s="48">
        <v>80</v>
      </c>
      <c r="B82" s="34" t="str">
        <f t="shared" ref="B82:B88" si="55">P82</f>
        <v>S4D14A61</v>
      </c>
      <c r="C82" s="57" t="s">
        <v>222</v>
      </c>
      <c r="D82" s="57" t="s">
        <v>290</v>
      </c>
      <c r="E82" s="66" t="s">
        <v>291</v>
      </c>
      <c r="F82" s="66" t="s">
        <v>292</v>
      </c>
      <c r="G82" s="67"/>
      <c r="H82" s="68" t="s">
        <v>293</v>
      </c>
      <c r="I82" s="68" t="s">
        <v>46</v>
      </c>
      <c r="J82" s="68" t="s">
        <v>46</v>
      </c>
      <c r="K82" s="68" t="s">
        <v>46</v>
      </c>
      <c r="L82" s="69"/>
      <c r="M82" s="69"/>
      <c r="N82" s="66"/>
      <c r="O82" s="66"/>
      <c r="P82" s="92" t="s">
        <v>294</v>
      </c>
      <c r="Q82" s="66" t="s">
        <v>62</v>
      </c>
      <c r="R82" s="66" t="s">
        <v>295</v>
      </c>
      <c r="S82" s="70">
        <v>3500</v>
      </c>
      <c r="T82" s="93">
        <v>2500</v>
      </c>
      <c r="U82" s="72">
        <v>5050</v>
      </c>
      <c r="V82" s="72">
        <v>3500</v>
      </c>
      <c r="W82" s="72">
        <v>4040</v>
      </c>
      <c r="X82" s="72">
        <v>4000</v>
      </c>
      <c r="Y82" s="72">
        <f>W82+(W82*0.02)</f>
        <v>4120.8</v>
      </c>
      <c r="Z82" s="72">
        <f>X82+(X82*0.02)</f>
        <v>4080</v>
      </c>
      <c r="AA82" s="79"/>
      <c r="AB82" s="72">
        <v>4147.71</v>
      </c>
      <c r="AC82" s="72">
        <v>2185</v>
      </c>
      <c r="AD82" s="71"/>
      <c r="AE82" s="71"/>
      <c r="AF82" s="34"/>
    </row>
    <row r="83" spans="1:32" ht="20.399999999999999" thickBot="1" x14ac:dyDescent="0.75">
      <c r="A83" s="48">
        <v>81</v>
      </c>
      <c r="B83" s="34" t="str">
        <f t="shared" si="55"/>
        <v>S4D14A62</v>
      </c>
      <c r="C83" s="57" t="s">
        <v>222</v>
      </c>
      <c r="D83" s="57" t="s">
        <v>290</v>
      </c>
      <c r="E83" s="66" t="s">
        <v>296</v>
      </c>
      <c r="F83" s="66" t="s">
        <v>297</v>
      </c>
      <c r="G83" s="67"/>
      <c r="H83" s="68" t="s">
        <v>46</v>
      </c>
      <c r="I83" s="68" t="s">
        <v>46</v>
      </c>
      <c r="J83" s="68" t="s">
        <v>46</v>
      </c>
      <c r="K83" s="68" t="s">
        <v>46</v>
      </c>
      <c r="L83" s="69"/>
      <c r="M83" s="69"/>
      <c r="N83" s="66"/>
      <c r="O83" s="66"/>
      <c r="P83" s="66" t="s">
        <v>298</v>
      </c>
      <c r="Q83" s="66" t="s">
        <v>140</v>
      </c>
      <c r="R83" s="66" t="s">
        <v>299</v>
      </c>
      <c r="S83" s="70">
        <v>4500</v>
      </c>
      <c r="T83" s="93">
        <v>6000</v>
      </c>
      <c r="U83" s="72">
        <v>8400</v>
      </c>
      <c r="V83" s="72">
        <v>7700</v>
      </c>
      <c r="W83" s="72">
        <v>6720</v>
      </c>
      <c r="X83" s="72">
        <v>8000</v>
      </c>
      <c r="Y83" s="72">
        <f t="shared" ref="Y83:Y88" si="56">W83+(W83*0.02)</f>
        <v>6854.4</v>
      </c>
      <c r="Z83" s="72">
        <f t="shared" ref="Z83:Z88" si="57">X83+(X83*0.02)</f>
        <v>8160</v>
      </c>
      <c r="AA83" s="79"/>
      <c r="AB83" s="72">
        <v>3830.0500000000006</v>
      </c>
      <c r="AC83" s="72">
        <v>7751</v>
      </c>
      <c r="AD83" s="71"/>
      <c r="AE83" s="71"/>
      <c r="AF83" s="34"/>
    </row>
    <row r="84" spans="1:32" ht="20.399999999999999" thickBot="1" x14ac:dyDescent="0.75">
      <c r="A84" s="48">
        <v>82</v>
      </c>
      <c r="B84" s="34" t="str">
        <f t="shared" si="55"/>
        <v>S4D14A63</v>
      </c>
      <c r="C84" s="57" t="s">
        <v>222</v>
      </c>
      <c r="D84" s="57" t="s">
        <v>290</v>
      </c>
      <c r="E84" s="66" t="s">
        <v>300</v>
      </c>
      <c r="F84" s="66" t="s">
        <v>301</v>
      </c>
      <c r="G84" s="67"/>
      <c r="H84" s="68" t="s">
        <v>46</v>
      </c>
      <c r="I84" s="68"/>
      <c r="J84" s="68" t="s">
        <v>46</v>
      </c>
      <c r="K84" s="68"/>
      <c r="L84" s="69"/>
      <c r="M84" s="69"/>
      <c r="N84" s="66"/>
      <c r="O84" s="66"/>
      <c r="P84" s="66" t="s">
        <v>302</v>
      </c>
      <c r="Q84" s="66" t="s">
        <v>140</v>
      </c>
      <c r="R84" s="66" t="s">
        <v>299</v>
      </c>
      <c r="S84" s="74">
        <v>7000</v>
      </c>
      <c r="T84" s="93">
        <v>14000</v>
      </c>
      <c r="U84" s="72">
        <v>0</v>
      </c>
      <c r="V84" s="72">
        <v>0</v>
      </c>
      <c r="W84" s="72">
        <v>5600</v>
      </c>
      <c r="X84" s="72">
        <v>15000</v>
      </c>
      <c r="Y84" s="72">
        <f t="shared" si="56"/>
        <v>5712</v>
      </c>
      <c r="Z84" s="72">
        <f t="shared" si="57"/>
        <v>15300</v>
      </c>
      <c r="AA84" s="79"/>
      <c r="AB84" s="72">
        <v>15494.369999999999</v>
      </c>
      <c r="AC84" s="72">
        <v>22069.21</v>
      </c>
      <c r="AD84" s="71"/>
      <c r="AE84" s="71"/>
      <c r="AF84" s="34"/>
    </row>
    <row r="85" spans="1:32" ht="40.200000000000003" thickBot="1" x14ac:dyDescent="0.75">
      <c r="A85" s="48">
        <v>83</v>
      </c>
      <c r="B85" s="34" t="str">
        <f t="shared" si="55"/>
        <v>S4D14A64</v>
      </c>
      <c r="C85" s="57" t="s">
        <v>222</v>
      </c>
      <c r="D85" s="57" t="s">
        <v>290</v>
      </c>
      <c r="E85" s="66" t="s">
        <v>303</v>
      </c>
      <c r="F85" s="66" t="s">
        <v>304</v>
      </c>
      <c r="G85" s="33"/>
      <c r="H85" s="68" t="s">
        <v>46</v>
      </c>
      <c r="I85" s="68" t="s">
        <v>46</v>
      </c>
      <c r="J85" s="68" t="s">
        <v>46</v>
      </c>
      <c r="K85" s="68" t="s">
        <v>46</v>
      </c>
      <c r="L85" s="69"/>
      <c r="M85" s="69"/>
      <c r="N85" s="66"/>
      <c r="O85" s="66"/>
      <c r="P85" s="66" t="s">
        <v>305</v>
      </c>
      <c r="Q85" s="66" t="s">
        <v>140</v>
      </c>
      <c r="R85" s="66" t="s">
        <v>299</v>
      </c>
      <c r="S85" s="70">
        <v>800</v>
      </c>
      <c r="T85" s="94"/>
      <c r="U85" s="72">
        <v>550</v>
      </c>
      <c r="V85" s="71"/>
      <c r="W85" s="72">
        <v>440</v>
      </c>
      <c r="X85" s="71">
        <v>0</v>
      </c>
      <c r="Y85" s="72">
        <f t="shared" si="56"/>
        <v>448.8</v>
      </c>
      <c r="Z85" s="72">
        <f t="shared" si="57"/>
        <v>0</v>
      </c>
      <c r="AA85" s="73"/>
      <c r="AB85" s="71">
        <v>230.75</v>
      </c>
      <c r="AC85" s="71">
        <v>0</v>
      </c>
      <c r="AD85" s="71"/>
      <c r="AE85" s="71"/>
      <c r="AF85" s="34"/>
    </row>
    <row r="86" spans="1:32" ht="20.399999999999999" thickBot="1" x14ac:dyDescent="0.75">
      <c r="A86" s="48">
        <v>84</v>
      </c>
      <c r="B86" s="34" t="str">
        <f t="shared" si="55"/>
        <v>S4D14A65</v>
      </c>
      <c r="C86" s="57" t="s">
        <v>222</v>
      </c>
      <c r="D86" s="57" t="s">
        <v>290</v>
      </c>
      <c r="E86" s="66" t="s">
        <v>306</v>
      </c>
      <c r="F86" s="66" t="s">
        <v>307</v>
      </c>
      <c r="G86" s="33"/>
      <c r="H86" s="68" t="s">
        <v>46</v>
      </c>
      <c r="I86" s="68" t="s">
        <v>46</v>
      </c>
      <c r="J86" s="68" t="s">
        <v>46</v>
      </c>
      <c r="K86" s="68" t="s">
        <v>46</v>
      </c>
      <c r="L86" s="69"/>
      <c r="M86" s="69"/>
      <c r="N86" s="66"/>
      <c r="O86" s="66"/>
      <c r="P86" s="66" t="s">
        <v>308</v>
      </c>
      <c r="Q86" s="66" t="s">
        <v>48</v>
      </c>
      <c r="R86" s="66" t="s">
        <v>286</v>
      </c>
      <c r="S86" s="70">
        <v>1050</v>
      </c>
      <c r="T86" s="71"/>
      <c r="U86" s="72">
        <v>500</v>
      </c>
      <c r="V86" s="71"/>
      <c r="W86" s="72">
        <v>400</v>
      </c>
      <c r="X86" s="71">
        <v>0</v>
      </c>
      <c r="Y86" s="72">
        <f t="shared" si="56"/>
        <v>408</v>
      </c>
      <c r="Z86" s="72">
        <f t="shared" si="57"/>
        <v>0</v>
      </c>
      <c r="AA86" s="73"/>
      <c r="AB86" s="71">
        <v>732.2600000000001</v>
      </c>
      <c r="AC86" s="71">
        <v>0</v>
      </c>
      <c r="AD86" s="71"/>
      <c r="AE86" s="71"/>
      <c r="AF86" s="34"/>
    </row>
    <row r="87" spans="1:32" ht="20.399999999999999" thickBot="1" x14ac:dyDescent="0.75">
      <c r="A87" s="48">
        <v>85</v>
      </c>
      <c r="B87" s="34" t="str">
        <f t="shared" si="55"/>
        <v>S4D14A66</v>
      </c>
      <c r="C87" s="57" t="s">
        <v>222</v>
      </c>
      <c r="D87" s="57" t="s">
        <v>290</v>
      </c>
      <c r="E87" s="66" t="s">
        <v>309</v>
      </c>
      <c r="F87" s="66" t="s">
        <v>310</v>
      </c>
      <c r="G87" s="33"/>
      <c r="H87" s="68" t="s">
        <v>46</v>
      </c>
      <c r="I87" s="68" t="s">
        <v>46</v>
      </c>
      <c r="J87" s="68" t="s">
        <v>46</v>
      </c>
      <c r="K87" s="68" t="s">
        <v>46</v>
      </c>
      <c r="L87" s="69"/>
      <c r="M87" s="69"/>
      <c r="N87" s="66"/>
      <c r="O87" s="66"/>
      <c r="P87" s="66" t="s">
        <v>311</v>
      </c>
      <c r="Q87" s="66" t="s">
        <v>48</v>
      </c>
      <c r="R87" s="148" t="s">
        <v>299</v>
      </c>
      <c r="S87" s="70">
        <v>5000</v>
      </c>
      <c r="T87" s="71"/>
      <c r="U87" s="72">
        <v>5000</v>
      </c>
      <c r="V87" s="71"/>
      <c r="W87" s="72">
        <v>5000</v>
      </c>
      <c r="X87" s="71">
        <v>0</v>
      </c>
      <c r="Y87" s="72">
        <f t="shared" si="56"/>
        <v>5100</v>
      </c>
      <c r="Z87" s="72">
        <f t="shared" si="57"/>
        <v>0</v>
      </c>
      <c r="AA87" s="73"/>
      <c r="AB87" s="71">
        <v>5000</v>
      </c>
      <c r="AC87" s="71">
        <v>0</v>
      </c>
      <c r="AD87" s="71"/>
      <c r="AE87" s="71"/>
      <c r="AF87" s="34"/>
    </row>
    <row r="88" spans="1:32" ht="40.200000000000003" thickBot="1" x14ac:dyDescent="0.75">
      <c r="A88" s="48">
        <v>86</v>
      </c>
      <c r="B88" s="34" t="str">
        <f t="shared" si="55"/>
        <v>S4D14A67</v>
      </c>
      <c r="C88" s="57" t="s">
        <v>222</v>
      </c>
      <c r="D88" s="57" t="s">
        <v>290</v>
      </c>
      <c r="E88" s="66" t="s">
        <v>312</v>
      </c>
      <c r="F88" s="66" t="s">
        <v>313</v>
      </c>
      <c r="G88" s="33"/>
      <c r="H88" s="68" t="s">
        <v>46</v>
      </c>
      <c r="I88" s="68" t="s">
        <v>46</v>
      </c>
      <c r="J88" s="68" t="s">
        <v>46</v>
      </c>
      <c r="K88" s="68" t="s">
        <v>46</v>
      </c>
      <c r="L88" s="69"/>
      <c r="M88" s="69"/>
      <c r="N88" s="66"/>
      <c r="O88" s="66"/>
      <c r="P88" s="66" t="s">
        <v>314</v>
      </c>
      <c r="Q88" s="66" t="s">
        <v>79</v>
      </c>
      <c r="R88" s="66" t="s">
        <v>75</v>
      </c>
      <c r="S88" s="70">
        <v>5500</v>
      </c>
      <c r="T88" s="94"/>
      <c r="U88" s="72">
        <v>5500</v>
      </c>
      <c r="V88" s="71"/>
      <c r="W88" s="72">
        <v>5500</v>
      </c>
      <c r="X88" s="71">
        <v>0</v>
      </c>
      <c r="Y88" s="72">
        <f t="shared" si="56"/>
        <v>5610</v>
      </c>
      <c r="Z88" s="72">
        <f t="shared" si="57"/>
        <v>0</v>
      </c>
      <c r="AA88" s="73"/>
      <c r="AB88" s="71">
        <v>5500</v>
      </c>
      <c r="AC88" s="71">
        <v>0</v>
      </c>
      <c r="AD88" s="71"/>
      <c r="AE88" s="71"/>
      <c r="AF88" s="34"/>
    </row>
    <row r="89" spans="1:32" ht="40.200000000000003" thickBot="1" x14ac:dyDescent="0.75">
      <c r="A89" s="48">
        <v>87</v>
      </c>
      <c r="B89" s="34"/>
      <c r="C89" s="57" t="s">
        <v>222</v>
      </c>
      <c r="D89" s="58" t="s">
        <v>315</v>
      </c>
      <c r="E89" s="62"/>
      <c r="F89" s="58" t="s">
        <v>316</v>
      </c>
      <c r="G89" s="60"/>
      <c r="H89" s="61"/>
      <c r="I89" s="61"/>
      <c r="J89" s="61"/>
      <c r="K89" s="61"/>
      <c r="L89" s="62"/>
      <c r="M89" s="62"/>
      <c r="N89" s="62"/>
      <c r="O89" s="62"/>
      <c r="P89" s="62"/>
      <c r="Q89" s="58" t="s">
        <v>39</v>
      </c>
      <c r="R89" s="58" t="s">
        <v>286</v>
      </c>
      <c r="S89" s="64">
        <f t="shared" ref="S89:Z89" si="58">SUM(S90:S103)</f>
        <v>50650</v>
      </c>
      <c r="T89" s="64">
        <f t="shared" si="58"/>
        <v>0</v>
      </c>
      <c r="U89" s="64">
        <f t="shared" si="58"/>
        <v>47600</v>
      </c>
      <c r="V89" s="64">
        <f t="shared" si="58"/>
        <v>0</v>
      </c>
      <c r="W89" s="64">
        <f t="shared" si="58"/>
        <v>38966</v>
      </c>
      <c r="X89" s="64">
        <f t="shared" si="58"/>
        <v>0</v>
      </c>
      <c r="Y89" s="64">
        <f t="shared" si="58"/>
        <v>39745.32</v>
      </c>
      <c r="Z89" s="64">
        <f t="shared" si="58"/>
        <v>0</v>
      </c>
      <c r="AA89" s="73"/>
      <c r="AB89" s="64">
        <f t="shared" ref="AB89:AC89" si="59">SUM(AB90:AB103)</f>
        <v>49179.700000000004</v>
      </c>
      <c r="AC89" s="64">
        <f t="shared" si="59"/>
        <v>2127.4499999999998</v>
      </c>
      <c r="AD89" s="64"/>
      <c r="AE89" s="64"/>
      <c r="AF89" s="34"/>
    </row>
    <row r="90" spans="1:32" ht="20.399999999999999" thickBot="1" x14ac:dyDescent="0.75">
      <c r="A90" s="48">
        <v>88</v>
      </c>
      <c r="B90" s="34" t="str">
        <f t="shared" ref="B90:B103" si="60">P90</f>
        <v>S4D15A68</v>
      </c>
      <c r="C90" s="57" t="s">
        <v>222</v>
      </c>
      <c r="D90" s="57" t="s">
        <v>315</v>
      </c>
      <c r="E90" s="66" t="s">
        <v>317</v>
      </c>
      <c r="F90" s="66" t="s">
        <v>318</v>
      </c>
      <c r="G90" s="67"/>
      <c r="H90" s="68" t="s">
        <v>46</v>
      </c>
      <c r="I90" s="68" t="s">
        <v>46</v>
      </c>
      <c r="J90" s="68" t="s">
        <v>46</v>
      </c>
      <c r="K90" s="68" t="s">
        <v>46</v>
      </c>
      <c r="L90" s="69"/>
      <c r="M90" s="69"/>
      <c r="N90" s="66"/>
      <c r="O90" s="66"/>
      <c r="P90" s="66" t="s">
        <v>319</v>
      </c>
      <c r="Q90" s="66" t="s">
        <v>140</v>
      </c>
      <c r="R90" s="66" t="s">
        <v>286</v>
      </c>
      <c r="S90" s="70">
        <v>0</v>
      </c>
      <c r="T90" s="71"/>
      <c r="U90" s="72">
        <v>0</v>
      </c>
      <c r="V90" s="71"/>
      <c r="W90" s="72">
        <v>0</v>
      </c>
      <c r="X90" s="71">
        <v>0</v>
      </c>
      <c r="Y90" s="72">
        <f>W90+(W90*0.02)</f>
        <v>0</v>
      </c>
      <c r="Z90" s="72">
        <f>X90+(X90*0.02)</f>
        <v>0</v>
      </c>
      <c r="AA90" s="73"/>
      <c r="AB90" s="71">
        <v>0</v>
      </c>
      <c r="AC90" s="71">
        <v>0</v>
      </c>
      <c r="AD90" s="71"/>
      <c r="AE90" s="71"/>
      <c r="AF90" s="34"/>
    </row>
    <row r="91" spans="1:32" ht="20.399999999999999" thickBot="1" x14ac:dyDescent="0.75">
      <c r="A91" s="48">
        <v>89</v>
      </c>
      <c r="B91" s="34" t="str">
        <f t="shared" si="60"/>
        <v>S4D15A69</v>
      </c>
      <c r="C91" s="57" t="s">
        <v>222</v>
      </c>
      <c r="D91" s="57" t="s">
        <v>315</v>
      </c>
      <c r="E91" s="66" t="s">
        <v>320</v>
      </c>
      <c r="F91" s="66" t="s">
        <v>321</v>
      </c>
      <c r="G91" s="67"/>
      <c r="H91" s="68" t="s">
        <v>46</v>
      </c>
      <c r="I91" s="68" t="s">
        <v>46</v>
      </c>
      <c r="J91" s="68" t="s">
        <v>46</v>
      </c>
      <c r="K91" s="68" t="s">
        <v>46</v>
      </c>
      <c r="L91" s="69"/>
      <c r="M91" s="69"/>
      <c r="N91" s="66"/>
      <c r="O91" s="66"/>
      <c r="P91" s="95" t="s">
        <v>322</v>
      </c>
      <c r="Q91" s="66" t="s">
        <v>62</v>
      </c>
      <c r="R91" s="66" t="s">
        <v>295</v>
      </c>
      <c r="S91" s="70">
        <v>3000</v>
      </c>
      <c r="T91" s="71"/>
      <c r="U91" s="72">
        <v>2850</v>
      </c>
      <c r="V91" s="71"/>
      <c r="W91" s="72">
        <v>4000</v>
      </c>
      <c r="X91" s="71">
        <v>0</v>
      </c>
      <c r="Y91" s="72">
        <f t="shared" ref="Y91:Y103" si="61">W91+(W91*0.02)</f>
        <v>4080</v>
      </c>
      <c r="Z91" s="72">
        <f t="shared" ref="Z91:Z103" si="62">X91+(X91*0.02)</f>
        <v>0</v>
      </c>
      <c r="AA91" s="73"/>
      <c r="AB91" s="71">
        <v>2759.15</v>
      </c>
      <c r="AC91" s="71">
        <v>0</v>
      </c>
      <c r="AD91" s="71"/>
      <c r="AE91" s="71"/>
      <c r="AF91" s="34"/>
    </row>
    <row r="92" spans="1:32" ht="20.399999999999999" thickBot="1" x14ac:dyDescent="0.75">
      <c r="A92" s="48">
        <v>90</v>
      </c>
      <c r="B92" s="34" t="str">
        <f t="shared" si="60"/>
        <v>S4D15A70</v>
      </c>
      <c r="C92" s="57" t="s">
        <v>222</v>
      </c>
      <c r="D92" s="57" t="s">
        <v>315</v>
      </c>
      <c r="E92" s="66" t="s">
        <v>323</v>
      </c>
      <c r="F92" s="138" t="s">
        <v>324</v>
      </c>
      <c r="G92" s="67"/>
      <c r="H92" s="68" t="s">
        <v>46</v>
      </c>
      <c r="I92" s="68" t="s">
        <v>46</v>
      </c>
      <c r="J92" s="68" t="s">
        <v>46</v>
      </c>
      <c r="K92" s="68" t="s">
        <v>46</v>
      </c>
      <c r="L92" s="69"/>
      <c r="M92" s="69"/>
      <c r="N92" s="66"/>
      <c r="O92" s="66"/>
      <c r="P92" s="66" t="s">
        <v>325</v>
      </c>
      <c r="Q92" s="66" t="s">
        <v>62</v>
      </c>
      <c r="R92" s="66" t="s">
        <v>295</v>
      </c>
      <c r="S92" s="70">
        <v>3500</v>
      </c>
      <c r="T92" s="71"/>
      <c r="U92" s="72">
        <v>2700</v>
      </c>
      <c r="V92" s="71"/>
      <c r="W92" s="72">
        <v>2700</v>
      </c>
      <c r="X92" s="71">
        <v>0</v>
      </c>
      <c r="Y92" s="72">
        <f t="shared" si="61"/>
        <v>2754</v>
      </c>
      <c r="Z92" s="72">
        <f t="shared" si="62"/>
        <v>0</v>
      </c>
      <c r="AA92" s="73"/>
      <c r="AB92" s="71">
        <v>993.35000000000036</v>
      </c>
      <c r="AC92" s="71">
        <v>0</v>
      </c>
      <c r="AD92" s="71"/>
      <c r="AE92" s="71"/>
      <c r="AF92" s="34"/>
    </row>
    <row r="93" spans="1:32" ht="40.200000000000003" thickBot="1" x14ac:dyDescent="0.75">
      <c r="A93" s="48">
        <v>91</v>
      </c>
      <c r="B93" s="34" t="str">
        <f t="shared" si="60"/>
        <v>S4D15A71</v>
      </c>
      <c r="C93" s="57" t="s">
        <v>222</v>
      </c>
      <c r="D93" s="57" t="s">
        <v>315</v>
      </c>
      <c r="E93" s="66" t="s">
        <v>326</v>
      </c>
      <c r="F93" s="66" t="s">
        <v>327</v>
      </c>
      <c r="G93" s="33"/>
      <c r="H93" s="68" t="s">
        <v>46</v>
      </c>
      <c r="I93" s="68" t="s">
        <v>46</v>
      </c>
      <c r="J93" s="68" t="s">
        <v>46</v>
      </c>
      <c r="K93" s="68" t="s">
        <v>46</v>
      </c>
      <c r="L93" s="69"/>
      <c r="M93" s="69"/>
      <c r="N93" s="66"/>
      <c r="O93" s="66"/>
      <c r="P93" s="66" t="s">
        <v>328</v>
      </c>
      <c r="Q93" s="66" t="s">
        <v>62</v>
      </c>
      <c r="R93" s="66" t="s">
        <v>295</v>
      </c>
      <c r="S93" s="70">
        <v>500</v>
      </c>
      <c r="T93" s="71"/>
      <c r="U93" s="72">
        <v>500</v>
      </c>
      <c r="V93" s="71"/>
      <c r="W93" s="72">
        <v>400</v>
      </c>
      <c r="X93" s="71">
        <v>0</v>
      </c>
      <c r="Y93" s="72">
        <f t="shared" si="61"/>
        <v>408</v>
      </c>
      <c r="Z93" s="72">
        <f t="shared" si="62"/>
        <v>0</v>
      </c>
      <c r="AA93" s="73"/>
      <c r="AB93" s="71">
        <v>97.94</v>
      </c>
      <c r="AC93" s="71">
        <v>0</v>
      </c>
      <c r="AD93" s="71"/>
      <c r="AE93" s="71"/>
      <c r="AF93" s="34"/>
    </row>
    <row r="94" spans="1:32" ht="20.399999999999999" thickBot="1" x14ac:dyDescent="0.75">
      <c r="A94" s="48">
        <v>92</v>
      </c>
      <c r="B94" s="34" t="str">
        <f t="shared" si="60"/>
        <v>S4D15A72</v>
      </c>
      <c r="C94" s="57" t="s">
        <v>222</v>
      </c>
      <c r="D94" s="57" t="s">
        <v>315</v>
      </c>
      <c r="E94" s="66" t="s">
        <v>329</v>
      </c>
      <c r="F94" s="66" t="s">
        <v>330</v>
      </c>
      <c r="G94" s="33"/>
      <c r="H94" s="68" t="s">
        <v>46</v>
      </c>
      <c r="I94" s="68" t="s">
        <v>46</v>
      </c>
      <c r="J94" s="68" t="s">
        <v>46</v>
      </c>
      <c r="K94" s="68" t="s">
        <v>46</v>
      </c>
      <c r="L94" s="69"/>
      <c r="M94" s="69"/>
      <c r="N94" s="66"/>
      <c r="O94" s="66"/>
      <c r="P94" s="66" t="s">
        <v>331</v>
      </c>
      <c r="Q94" s="66" t="s">
        <v>62</v>
      </c>
      <c r="R94" s="66" t="s">
        <v>295</v>
      </c>
      <c r="S94" s="70">
        <v>5000</v>
      </c>
      <c r="T94" s="71"/>
      <c r="U94" s="72">
        <v>4150</v>
      </c>
      <c r="V94" s="71"/>
      <c r="W94" s="72">
        <v>3500</v>
      </c>
      <c r="X94" s="71">
        <v>0</v>
      </c>
      <c r="Y94" s="72">
        <f t="shared" si="61"/>
        <v>3570</v>
      </c>
      <c r="Z94" s="72">
        <f t="shared" si="62"/>
        <v>0</v>
      </c>
      <c r="AA94" s="73"/>
      <c r="AB94" s="71">
        <v>2909.25</v>
      </c>
      <c r="AC94" s="71">
        <v>0</v>
      </c>
      <c r="AD94" s="71"/>
      <c r="AE94" s="71"/>
      <c r="AF94" s="34"/>
    </row>
    <row r="95" spans="1:32" ht="20.399999999999999" thickBot="1" x14ac:dyDescent="0.75">
      <c r="A95" s="48">
        <v>93</v>
      </c>
      <c r="B95" s="34" t="str">
        <f t="shared" si="60"/>
        <v>S4D15A73</v>
      </c>
      <c r="C95" s="57" t="s">
        <v>222</v>
      </c>
      <c r="D95" s="57" t="s">
        <v>315</v>
      </c>
      <c r="E95" s="66" t="s">
        <v>332</v>
      </c>
      <c r="F95" s="66" t="s">
        <v>333</v>
      </c>
      <c r="G95" s="33"/>
      <c r="H95" s="68" t="s">
        <v>46</v>
      </c>
      <c r="I95" s="68" t="s">
        <v>46</v>
      </c>
      <c r="J95" s="68" t="s">
        <v>46</v>
      </c>
      <c r="K95" s="68" t="s">
        <v>46</v>
      </c>
      <c r="L95" s="69"/>
      <c r="M95" s="69"/>
      <c r="N95" s="66"/>
      <c r="O95" s="66"/>
      <c r="P95" s="66" t="s">
        <v>334</v>
      </c>
      <c r="Q95" s="66" t="s">
        <v>62</v>
      </c>
      <c r="R95" s="66" t="s">
        <v>295</v>
      </c>
      <c r="S95" s="70">
        <v>5000</v>
      </c>
      <c r="T95" s="71"/>
      <c r="U95" s="72">
        <v>7000</v>
      </c>
      <c r="V95" s="71"/>
      <c r="W95" s="72">
        <v>5886</v>
      </c>
      <c r="X95" s="71">
        <v>0</v>
      </c>
      <c r="Y95" s="72">
        <f t="shared" si="61"/>
        <v>6003.72</v>
      </c>
      <c r="Z95" s="72">
        <f t="shared" si="62"/>
        <v>0</v>
      </c>
      <c r="AA95" s="73"/>
      <c r="AB95" s="71">
        <v>10323.650000000001</v>
      </c>
      <c r="AC95" s="71">
        <v>0</v>
      </c>
      <c r="AD95" s="71"/>
      <c r="AE95" s="71"/>
      <c r="AF95" s="34"/>
    </row>
    <row r="96" spans="1:32" ht="20.399999999999999" thickBot="1" x14ac:dyDescent="0.75">
      <c r="A96" s="48">
        <v>94</v>
      </c>
      <c r="B96" s="34" t="str">
        <f t="shared" si="60"/>
        <v>S4D15A74</v>
      </c>
      <c r="C96" s="57" t="s">
        <v>222</v>
      </c>
      <c r="D96" s="57" t="s">
        <v>315</v>
      </c>
      <c r="E96" s="66" t="s">
        <v>335</v>
      </c>
      <c r="F96" s="66" t="s">
        <v>589</v>
      </c>
      <c r="G96" s="67"/>
      <c r="H96" s="68" t="s">
        <v>46</v>
      </c>
      <c r="I96" s="68" t="s">
        <v>46</v>
      </c>
      <c r="J96" s="68" t="s">
        <v>46</v>
      </c>
      <c r="K96" s="68" t="s">
        <v>46</v>
      </c>
      <c r="L96" s="69"/>
      <c r="M96" s="69"/>
      <c r="N96" s="66"/>
      <c r="O96" s="66"/>
      <c r="P96" s="66" t="s">
        <v>336</v>
      </c>
      <c r="Q96" s="66" t="s">
        <v>140</v>
      </c>
      <c r="R96" s="66" t="s">
        <v>299</v>
      </c>
      <c r="S96" s="70">
        <v>5250</v>
      </c>
      <c r="T96" s="71"/>
      <c r="U96" s="72">
        <v>5850</v>
      </c>
      <c r="V96" s="71"/>
      <c r="W96" s="72">
        <v>4200</v>
      </c>
      <c r="X96" s="71">
        <v>0</v>
      </c>
      <c r="Y96" s="72">
        <f t="shared" si="61"/>
        <v>4284</v>
      </c>
      <c r="Z96" s="72">
        <f t="shared" si="62"/>
        <v>0</v>
      </c>
      <c r="AA96" s="73"/>
      <c r="AB96" s="71">
        <v>4157.3900000000012</v>
      </c>
      <c r="AC96" s="71">
        <v>0</v>
      </c>
      <c r="AD96" s="71"/>
      <c r="AE96" s="71"/>
      <c r="AF96" s="34"/>
    </row>
    <row r="97" spans="1:32" ht="20.399999999999999" thickBot="1" x14ac:dyDescent="0.75">
      <c r="A97" s="48">
        <v>95</v>
      </c>
      <c r="B97" s="34" t="str">
        <f t="shared" si="60"/>
        <v>S4D15A75</v>
      </c>
      <c r="C97" s="57" t="s">
        <v>222</v>
      </c>
      <c r="D97" s="57" t="s">
        <v>315</v>
      </c>
      <c r="E97" s="66" t="s">
        <v>337</v>
      </c>
      <c r="F97" s="66" t="s">
        <v>338</v>
      </c>
      <c r="G97" s="67"/>
      <c r="H97" s="68" t="s">
        <v>46</v>
      </c>
      <c r="I97" s="68" t="s">
        <v>46</v>
      </c>
      <c r="J97" s="68" t="s">
        <v>46</v>
      </c>
      <c r="K97" s="68"/>
      <c r="L97" s="69"/>
      <c r="M97" s="91"/>
      <c r="N97" s="66"/>
      <c r="O97" s="66"/>
      <c r="P97" s="66" t="s">
        <v>339</v>
      </c>
      <c r="Q97" s="66" t="s">
        <v>140</v>
      </c>
      <c r="R97" s="66" t="s">
        <v>299</v>
      </c>
      <c r="S97" s="70">
        <v>1000</v>
      </c>
      <c r="T97" s="71"/>
      <c r="U97" s="72">
        <v>500</v>
      </c>
      <c r="V97" s="71"/>
      <c r="W97" s="72">
        <v>400</v>
      </c>
      <c r="X97" s="71">
        <v>0</v>
      </c>
      <c r="Y97" s="72">
        <f t="shared" si="61"/>
        <v>408</v>
      </c>
      <c r="Z97" s="72">
        <f t="shared" si="62"/>
        <v>0</v>
      </c>
      <c r="AA97" s="73"/>
      <c r="AB97" s="71">
        <v>202</v>
      </c>
      <c r="AC97" s="71">
        <v>0</v>
      </c>
      <c r="AD97" s="71"/>
      <c r="AE97" s="71"/>
      <c r="AF97" s="34"/>
    </row>
    <row r="98" spans="1:32" ht="40.200000000000003" thickBot="1" x14ac:dyDescent="0.75">
      <c r="A98" s="48">
        <v>96</v>
      </c>
      <c r="B98" s="34" t="str">
        <f t="shared" si="60"/>
        <v>S4D15A76</v>
      </c>
      <c r="C98" s="57" t="s">
        <v>222</v>
      </c>
      <c r="D98" s="57" t="s">
        <v>315</v>
      </c>
      <c r="E98" s="66" t="s">
        <v>340</v>
      </c>
      <c r="F98" s="66" t="s">
        <v>341</v>
      </c>
      <c r="G98" s="67"/>
      <c r="H98" s="68" t="s">
        <v>46</v>
      </c>
      <c r="I98" s="68" t="s">
        <v>46</v>
      </c>
      <c r="J98" s="68" t="s">
        <v>46</v>
      </c>
      <c r="K98" s="68" t="s">
        <v>46</v>
      </c>
      <c r="L98" s="69"/>
      <c r="M98" s="69"/>
      <c r="N98" s="66"/>
      <c r="O98" s="66"/>
      <c r="P98" s="66" t="s">
        <v>342</v>
      </c>
      <c r="Q98" s="66" t="s">
        <v>140</v>
      </c>
      <c r="R98" s="66" t="s">
        <v>299</v>
      </c>
      <c r="S98" s="70">
        <v>1200</v>
      </c>
      <c r="T98" s="71"/>
      <c r="U98" s="72">
        <v>600</v>
      </c>
      <c r="V98" s="71"/>
      <c r="W98" s="72">
        <v>480</v>
      </c>
      <c r="X98" s="71">
        <v>0</v>
      </c>
      <c r="Y98" s="72">
        <f t="shared" si="61"/>
        <v>489.6</v>
      </c>
      <c r="Z98" s="72">
        <f t="shared" si="62"/>
        <v>0</v>
      </c>
      <c r="AA98" s="73"/>
      <c r="AB98" s="71">
        <v>1403.0800000000002</v>
      </c>
      <c r="AC98" s="71">
        <v>0</v>
      </c>
      <c r="AD98" s="71"/>
      <c r="AE98" s="71"/>
      <c r="AF98" s="34"/>
    </row>
    <row r="99" spans="1:32" ht="20.399999999999999" thickBot="1" x14ac:dyDescent="0.75">
      <c r="A99" s="48">
        <v>97</v>
      </c>
      <c r="B99" s="34" t="str">
        <f t="shared" si="60"/>
        <v>S4D15A77</v>
      </c>
      <c r="C99" s="57" t="s">
        <v>222</v>
      </c>
      <c r="D99" s="57" t="s">
        <v>315</v>
      </c>
      <c r="E99" s="66" t="s">
        <v>343</v>
      </c>
      <c r="F99" s="66" t="s">
        <v>344</v>
      </c>
      <c r="G99" s="67"/>
      <c r="H99" s="68" t="s">
        <v>46</v>
      </c>
      <c r="I99" s="68" t="s">
        <v>46</v>
      </c>
      <c r="J99" s="68" t="s">
        <v>46</v>
      </c>
      <c r="K99" s="68" t="s">
        <v>46</v>
      </c>
      <c r="L99" s="69"/>
      <c r="M99" s="69"/>
      <c r="N99" s="66"/>
      <c r="O99" s="66"/>
      <c r="P99" s="66" t="s">
        <v>345</v>
      </c>
      <c r="Q99" s="66" t="s">
        <v>140</v>
      </c>
      <c r="R99" s="66" t="s">
        <v>299</v>
      </c>
      <c r="S99" s="70">
        <v>3000</v>
      </c>
      <c r="T99" s="71"/>
      <c r="U99" s="72">
        <v>1000</v>
      </c>
      <c r="V99" s="71"/>
      <c r="W99" s="72">
        <v>800</v>
      </c>
      <c r="X99" s="71">
        <v>0</v>
      </c>
      <c r="Y99" s="72">
        <f t="shared" si="61"/>
        <v>816</v>
      </c>
      <c r="Z99" s="72">
        <f t="shared" si="62"/>
        <v>0</v>
      </c>
      <c r="AA99" s="73"/>
      <c r="AB99" s="71">
        <v>1680.3600000000004</v>
      </c>
      <c r="AC99" s="71">
        <v>0</v>
      </c>
      <c r="AD99" s="71"/>
      <c r="AE99" s="71"/>
      <c r="AF99" s="34"/>
    </row>
    <row r="100" spans="1:32" ht="20.399999999999999" thickBot="1" x14ac:dyDescent="0.75">
      <c r="A100" s="48">
        <v>98</v>
      </c>
      <c r="B100" s="34" t="str">
        <f t="shared" si="60"/>
        <v>S4D15A78</v>
      </c>
      <c r="C100" s="57" t="s">
        <v>222</v>
      </c>
      <c r="D100" s="57" t="s">
        <v>315</v>
      </c>
      <c r="E100" s="66" t="s">
        <v>346</v>
      </c>
      <c r="F100" s="66" t="s">
        <v>347</v>
      </c>
      <c r="G100" s="33"/>
      <c r="H100" s="68" t="s">
        <v>46</v>
      </c>
      <c r="I100" s="68" t="s">
        <v>46</v>
      </c>
      <c r="J100" s="68" t="s">
        <v>46</v>
      </c>
      <c r="K100" s="68" t="s">
        <v>46</v>
      </c>
      <c r="L100" s="69"/>
      <c r="M100" s="69"/>
      <c r="N100" s="66"/>
      <c r="O100" s="66"/>
      <c r="P100" s="66" t="s">
        <v>348</v>
      </c>
      <c r="Q100" s="66" t="s">
        <v>140</v>
      </c>
      <c r="R100" s="66" t="s">
        <v>299</v>
      </c>
      <c r="S100" s="70">
        <v>20000</v>
      </c>
      <c r="T100" s="71"/>
      <c r="U100" s="72">
        <v>20000</v>
      </c>
      <c r="V100" s="71"/>
      <c r="W100" s="72">
        <v>15000</v>
      </c>
      <c r="X100" s="71">
        <v>0</v>
      </c>
      <c r="Y100" s="72">
        <f t="shared" si="61"/>
        <v>15300</v>
      </c>
      <c r="Z100" s="72">
        <f t="shared" si="62"/>
        <v>0</v>
      </c>
      <c r="AA100" s="73"/>
      <c r="AB100" s="71">
        <v>22968.069999999996</v>
      </c>
      <c r="AC100" s="71">
        <v>2127.4499999999998</v>
      </c>
      <c r="AD100" s="71"/>
      <c r="AE100" s="71"/>
      <c r="AF100" s="34"/>
    </row>
    <row r="101" spans="1:32" ht="20.399999999999999" thickBot="1" x14ac:dyDescent="0.75">
      <c r="A101" s="48">
        <v>99</v>
      </c>
      <c r="B101" s="34" t="str">
        <f t="shared" si="60"/>
        <v>S4D15A79</v>
      </c>
      <c r="C101" s="57" t="s">
        <v>222</v>
      </c>
      <c r="D101" s="57" t="s">
        <v>315</v>
      </c>
      <c r="E101" s="66" t="s">
        <v>349</v>
      </c>
      <c r="F101" s="66" t="s">
        <v>350</v>
      </c>
      <c r="G101" s="67"/>
      <c r="H101" s="68" t="s">
        <v>46</v>
      </c>
      <c r="I101" s="68" t="s">
        <v>46</v>
      </c>
      <c r="J101" s="68" t="s">
        <v>46</v>
      </c>
      <c r="K101" s="68" t="s">
        <v>46</v>
      </c>
      <c r="L101" s="69"/>
      <c r="M101" s="69"/>
      <c r="N101" s="66"/>
      <c r="O101" s="66"/>
      <c r="P101" s="66" t="s">
        <v>351</v>
      </c>
      <c r="Q101" s="66" t="s">
        <v>140</v>
      </c>
      <c r="R101" s="66" t="s">
        <v>299</v>
      </c>
      <c r="S101" s="70">
        <v>1000</v>
      </c>
      <c r="T101" s="71"/>
      <c r="U101" s="72">
        <v>500</v>
      </c>
      <c r="V101" s="71"/>
      <c r="W101" s="72">
        <v>400</v>
      </c>
      <c r="X101" s="71">
        <v>0</v>
      </c>
      <c r="Y101" s="72">
        <f t="shared" si="61"/>
        <v>408</v>
      </c>
      <c r="Z101" s="72">
        <f t="shared" si="62"/>
        <v>0</v>
      </c>
      <c r="AA101" s="73"/>
      <c r="AB101" s="71">
        <v>160</v>
      </c>
      <c r="AC101" s="71">
        <v>0</v>
      </c>
      <c r="AD101" s="71"/>
      <c r="AE101" s="71"/>
      <c r="AF101" s="34"/>
    </row>
    <row r="102" spans="1:32" ht="20.399999999999999" thickBot="1" x14ac:dyDescent="0.75">
      <c r="A102" s="48">
        <v>100</v>
      </c>
      <c r="B102" s="34" t="str">
        <f t="shared" si="60"/>
        <v>S4D15A80</v>
      </c>
      <c r="C102" s="57" t="s">
        <v>222</v>
      </c>
      <c r="D102" s="57" t="s">
        <v>315</v>
      </c>
      <c r="E102" s="66" t="s">
        <v>352</v>
      </c>
      <c r="F102" s="66" t="s">
        <v>590</v>
      </c>
      <c r="G102" s="67"/>
      <c r="H102" s="68" t="s">
        <v>46</v>
      </c>
      <c r="I102" s="68" t="s">
        <v>46</v>
      </c>
      <c r="J102" s="68" t="s">
        <v>46</v>
      </c>
      <c r="K102" s="68" t="s">
        <v>46</v>
      </c>
      <c r="L102" s="69"/>
      <c r="M102" s="69"/>
      <c r="N102" s="66"/>
      <c r="O102" s="66"/>
      <c r="P102" s="66" t="s">
        <v>353</v>
      </c>
      <c r="Q102" s="66" t="s">
        <v>140</v>
      </c>
      <c r="R102" s="66" t="s">
        <v>299</v>
      </c>
      <c r="S102" s="70">
        <v>1200</v>
      </c>
      <c r="T102" s="71"/>
      <c r="U102" s="72">
        <v>1200</v>
      </c>
      <c r="V102" s="71"/>
      <c r="W102" s="72">
        <v>800</v>
      </c>
      <c r="X102" s="71">
        <v>0</v>
      </c>
      <c r="Y102" s="72">
        <f t="shared" si="61"/>
        <v>816</v>
      </c>
      <c r="Z102" s="72">
        <f t="shared" si="62"/>
        <v>0</v>
      </c>
      <c r="AA102" s="73"/>
      <c r="AB102" s="71">
        <v>696.60000000000025</v>
      </c>
      <c r="AC102" s="71">
        <v>0</v>
      </c>
      <c r="AD102" s="71"/>
      <c r="AE102" s="71"/>
      <c r="AF102" s="34"/>
    </row>
    <row r="103" spans="1:32" ht="20.399999999999999" thickBot="1" x14ac:dyDescent="0.75">
      <c r="A103" s="48">
        <v>101</v>
      </c>
      <c r="B103" s="34" t="str">
        <f t="shared" si="60"/>
        <v>S4D15A81</v>
      </c>
      <c r="C103" s="57" t="s">
        <v>222</v>
      </c>
      <c r="D103" s="57" t="s">
        <v>315</v>
      </c>
      <c r="E103" s="66" t="s">
        <v>354</v>
      </c>
      <c r="F103" s="66" t="s">
        <v>355</v>
      </c>
      <c r="G103" s="67"/>
      <c r="H103" s="68" t="s">
        <v>46</v>
      </c>
      <c r="I103" s="68" t="s">
        <v>46</v>
      </c>
      <c r="J103" s="68" t="s">
        <v>46</v>
      </c>
      <c r="K103" s="68" t="s">
        <v>46</v>
      </c>
      <c r="L103" s="69"/>
      <c r="M103" s="69"/>
      <c r="N103" s="66"/>
      <c r="O103" s="66"/>
      <c r="P103" s="66" t="s">
        <v>356</v>
      </c>
      <c r="Q103" s="66" t="s">
        <v>140</v>
      </c>
      <c r="R103" s="148" t="s">
        <v>299</v>
      </c>
      <c r="S103" s="70">
        <v>1000</v>
      </c>
      <c r="T103" s="71"/>
      <c r="U103" s="72">
        <v>750</v>
      </c>
      <c r="V103" s="71"/>
      <c r="W103" s="72">
        <v>400</v>
      </c>
      <c r="X103" s="71">
        <v>0</v>
      </c>
      <c r="Y103" s="72">
        <f t="shared" si="61"/>
        <v>408</v>
      </c>
      <c r="Z103" s="72">
        <f t="shared" si="62"/>
        <v>0</v>
      </c>
      <c r="AA103" s="73"/>
      <c r="AB103" s="71">
        <v>828.86</v>
      </c>
      <c r="AC103" s="71">
        <v>0</v>
      </c>
      <c r="AD103" s="71"/>
      <c r="AE103" s="71"/>
      <c r="AF103" s="34"/>
    </row>
    <row r="104" spans="1:32" ht="20.399999999999999" thickBot="1" x14ac:dyDescent="0.75">
      <c r="A104" s="48">
        <v>102</v>
      </c>
      <c r="B104" s="34"/>
      <c r="C104" s="57" t="s">
        <v>222</v>
      </c>
      <c r="D104" s="58" t="s">
        <v>357</v>
      </c>
      <c r="E104" s="62"/>
      <c r="F104" s="58" t="s">
        <v>358</v>
      </c>
      <c r="G104" s="60"/>
      <c r="H104" s="61"/>
      <c r="I104" s="61"/>
      <c r="J104" s="61"/>
      <c r="K104" s="61"/>
      <c r="L104" s="62"/>
      <c r="M104" s="62"/>
      <c r="N104" s="62"/>
      <c r="O104" s="62"/>
      <c r="P104" s="62"/>
      <c r="Q104" s="58" t="s">
        <v>39</v>
      </c>
      <c r="R104" s="58" t="s">
        <v>286</v>
      </c>
      <c r="S104" s="63">
        <f>SUM(S105:S115)</f>
        <v>32350</v>
      </c>
      <c r="T104" s="64">
        <f>SUM(T105:T114)</f>
        <v>0</v>
      </c>
      <c r="U104" s="64">
        <f t="shared" ref="U104:Z104" si="63">SUM(U105:U115)</f>
        <v>29670</v>
      </c>
      <c r="V104" s="64">
        <f t="shared" si="63"/>
        <v>0</v>
      </c>
      <c r="W104" s="64">
        <f t="shared" si="63"/>
        <v>23400</v>
      </c>
      <c r="X104" s="64">
        <f t="shared" si="63"/>
        <v>0</v>
      </c>
      <c r="Y104" s="64">
        <f t="shared" si="63"/>
        <v>23868</v>
      </c>
      <c r="Z104" s="64">
        <f t="shared" si="63"/>
        <v>0</v>
      </c>
      <c r="AA104" s="65"/>
      <c r="AB104" s="64">
        <f t="shared" ref="AB104:AC104" si="64">SUM(AB105:AB115)</f>
        <v>34113.03</v>
      </c>
      <c r="AC104" s="64">
        <f t="shared" si="64"/>
        <v>76.48</v>
      </c>
      <c r="AD104" s="64"/>
      <c r="AE104" s="64"/>
      <c r="AF104" s="34"/>
    </row>
    <row r="105" spans="1:32" ht="40.200000000000003" thickBot="1" x14ac:dyDescent="0.75">
      <c r="A105" s="48">
        <v>103</v>
      </c>
      <c r="B105" s="34" t="str">
        <f t="shared" ref="B105:B115" si="65">P105</f>
        <v>S4D16A82</v>
      </c>
      <c r="C105" s="57" t="s">
        <v>222</v>
      </c>
      <c r="D105" s="57" t="s">
        <v>357</v>
      </c>
      <c r="E105" s="66" t="s">
        <v>359</v>
      </c>
      <c r="F105" s="138" t="s">
        <v>360</v>
      </c>
      <c r="G105" s="67"/>
      <c r="H105" s="68" t="s">
        <v>46</v>
      </c>
      <c r="I105" s="68" t="s">
        <v>46</v>
      </c>
      <c r="J105" s="68" t="s">
        <v>46</v>
      </c>
      <c r="K105" s="68" t="s">
        <v>46</v>
      </c>
      <c r="L105" s="69"/>
      <c r="M105" s="69"/>
      <c r="N105" s="66"/>
      <c r="O105" s="66"/>
      <c r="P105" s="66" t="s">
        <v>361</v>
      </c>
      <c r="Q105" s="66" t="s">
        <v>62</v>
      </c>
      <c r="R105" s="66" t="s">
        <v>295</v>
      </c>
      <c r="S105" s="70">
        <v>3000</v>
      </c>
      <c r="T105" s="71"/>
      <c r="U105" s="72">
        <v>3500</v>
      </c>
      <c r="V105" s="71"/>
      <c r="W105" s="72">
        <v>2300</v>
      </c>
      <c r="X105" s="71">
        <v>0</v>
      </c>
      <c r="Y105" s="72">
        <f>W105+(W105*0.02)</f>
        <v>2346</v>
      </c>
      <c r="Z105" s="72">
        <f>X105+(X105*0.02)</f>
        <v>0</v>
      </c>
      <c r="AA105" s="73"/>
      <c r="AB105" s="71">
        <v>2596.6599999999994</v>
      </c>
      <c r="AC105" s="71">
        <v>76.48</v>
      </c>
      <c r="AD105" s="71"/>
      <c r="AE105" s="71"/>
      <c r="AF105" s="34"/>
    </row>
    <row r="106" spans="1:32" ht="20.399999999999999" thickBot="1" x14ac:dyDescent="0.75">
      <c r="A106" s="48">
        <v>104</v>
      </c>
      <c r="B106" s="34" t="str">
        <f t="shared" si="65"/>
        <v>S4D16A83</v>
      </c>
      <c r="C106" s="57" t="s">
        <v>222</v>
      </c>
      <c r="D106" s="57" t="s">
        <v>357</v>
      </c>
      <c r="E106" s="66" t="s">
        <v>362</v>
      </c>
      <c r="F106" s="66" t="s">
        <v>363</v>
      </c>
      <c r="G106" s="33"/>
      <c r="H106" s="68" t="s">
        <v>46</v>
      </c>
      <c r="I106" s="68" t="s">
        <v>46</v>
      </c>
      <c r="J106" s="68" t="s">
        <v>46</v>
      </c>
      <c r="K106" s="68" t="s">
        <v>46</v>
      </c>
      <c r="L106" s="69"/>
      <c r="M106" s="69"/>
      <c r="N106" s="66"/>
      <c r="O106" s="66"/>
      <c r="P106" s="66" t="s">
        <v>364</v>
      </c>
      <c r="Q106" s="66" t="s">
        <v>62</v>
      </c>
      <c r="R106" s="66" t="s">
        <v>295</v>
      </c>
      <c r="S106" s="70">
        <v>2500</v>
      </c>
      <c r="T106" s="71"/>
      <c r="U106" s="72">
        <v>2170</v>
      </c>
      <c r="V106" s="71"/>
      <c r="W106" s="72">
        <v>1000</v>
      </c>
      <c r="X106" s="71">
        <v>0</v>
      </c>
      <c r="Y106" s="72">
        <f t="shared" ref="Y106:Y115" si="66">W106+(W106*0.02)</f>
        <v>1020</v>
      </c>
      <c r="Z106" s="72">
        <f t="shared" ref="Z106:Z115" si="67">X106+(X106*0.02)</f>
        <v>0</v>
      </c>
      <c r="AA106" s="73"/>
      <c r="AB106" s="71">
        <v>1655.7500000000002</v>
      </c>
      <c r="AC106" s="71">
        <v>0</v>
      </c>
      <c r="AD106" s="71"/>
      <c r="AE106" s="71"/>
      <c r="AF106" s="34"/>
    </row>
    <row r="107" spans="1:32" ht="20.399999999999999" thickBot="1" x14ac:dyDescent="0.75">
      <c r="A107" s="48">
        <v>105</v>
      </c>
      <c r="B107" s="34" t="str">
        <f t="shared" si="65"/>
        <v>S4D16A84</v>
      </c>
      <c r="C107" s="57" t="s">
        <v>222</v>
      </c>
      <c r="D107" s="57" t="s">
        <v>357</v>
      </c>
      <c r="E107" s="66" t="s">
        <v>365</v>
      </c>
      <c r="F107" s="66" t="s">
        <v>366</v>
      </c>
      <c r="G107" s="33"/>
      <c r="H107" s="68" t="s">
        <v>46</v>
      </c>
      <c r="I107" s="68" t="s">
        <v>46</v>
      </c>
      <c r="J107" s="68" t="s">
        <v>46</v>
      </c>
      <c r="K107" s="68" t="s">
        <v>46</v>
      </c>
      <c r="L107" s="69"/>
      <c r="M107" s="69"/>
      <c r="N107" s="66"/>
      <c r="O107" s="66"/>
      <c r="P107" s="66" t="s">
        <v>367</v>
      </c>
      <c r="Q107" s="66" t="s">
        <v>62</v>
      </c>
      <c r="R107" s="66" t="s">
        <v>295</v>
      </c>
      <c r="S107" s="70">
        <v>2500</v>
      </c>
      <c r="T107" s="71"/>
      <c r="U107" s="72">
        <v>2980</v>
      </c>
      <c r="V107" s="71"/>
      <c r="W107" s="72">
        <v>2000</v>
      </c>
      <c r="X107" s="71">
        <v>0</v>
      </c>
      <c r="Y107" s="72">
        <f t="shared" si="66"/>
        <v>2040</v>
      </c>
      <c r="Z107" s="72">
        <f t="shared" si="67"/>
        <v>0</v>
      </c>
      <c r="AA107" s="73"/>
      <c r="AB107" s="71">
        <v>8086.65</v>
      </c>
      <c r="AC107" s="71">
        <v>0</v>
      </c>
      <c r="AD107" s="71"/>
      <c r="AE107" s="71"/>
      <c r="AF107" s="34"/>
    </row>
    <row r="108" spans="1:32" ht="40.200000000000003" thickBot="1" x14ac:dyDescent="0.75">
      <c r="A108" s="48">
        <v>106</v>
      </c>
      <c r="B108" s="34" t="str">
        <f t="shared" si="65"/>
        <v>S4D16A85</v>
      </c>
      <c r="C108" s="57" t="s">
        <v>222</v>
      </c>
      <c r="D108" s="57" t="s">
        <v>357</v>
      </c>
      <c r="E108" s="66" t="s">
        <v>368</v>
      </c>
      <c r="F108" s="66" t="s">
        <v>369</v>
      </c>
      <c r="G108" s="33"/>
      <c r="H108" s="68" t="s">
        <v>46</v>
      </c>
      <c r="I108" s="68" t="s">
        <v>46</v>
      </c>
      <c r="J108" s="68" t="s">
        <v>46</v>
      </c>
      <c r="K108" s="68" t="s">
        <v>46</v>
      </c>
      <c r="L108" s="69"/>
      <c r="M108" s="69"/>
      <c r="N108" s="66"/>
      <c r="O108" s="66"/>
      <c r="P108" s="66" t="s">
        <v>370</v>
      </c>
      <c r="Q108" s="66" t="s">
        <v>62</v>
      </c>
      <c r="R108" s="66" t="s">
        <v>295</v>
      </c>
      <c r="S108" s="70">
        <v>750</v>
      </c>
      <c r="T108" s="71"/>
      <c r="U108" s="72">
        <v>600</v>
      </c>
      <c r="V108" s="71"/>
      <c r="W108" s="72">
        <v>480</v>
      </c>
      <c r="X108" s="71">
        <v>0</v>
      </c>
      <c r="Y108" s="72">
        <f t="shared" si="66"/>
        <v>489.6</v>
      </c>
      <c r="Z108" s="72">
        <f t="shared" si="67"/>
        <v>0</v>
      </c>
      <c r="AA108" s="73"/>
      <c r="AB108" s="71">
        <v>550.91000000000008</v>
      </c>
      <c r="AC108" s="71">
        <v>0</v>
      </c>
      <c r="AD108" s="71"/>
      <c r="AE108" s="71"/>
      <c r="AF108" s="34"/>
    </row>
    <row r="109" spans="1:32" ht="20.399999999999999" thickBot="1" x14ac:dyDescent="0.75">
      <c r="A109" s="48">
        <v>107</v>
      </c>
      <c r="B109" s="34" t="str">
        <f t="shared" si="65"/>
        <v>S4D16A86</v>
      </c>
      <c r="C109" s="57" t="s">
        <v>222</v>
      </c>
      <c r="D109" s="57" t="s">
        <v>357</v>
      </c>
      <c r="E109" s="66" t="s">
        <v>371</v>
      </c>
      <c r="F109" s="66" t="s">
        <v>372</v>
      </c>
      <c r="G109" s="33"/>
      <c r="H109" s="68" t="s">
        <v>46</v>
      </c>
      <c r="I109" s="68" t="s">
        <v>46</v>
      </c>
      <c r="J109" s="68" t="s">
        <v>46</v>
      </c>
      <c r="K109" s="68" t="s">
        <v>46</v>
      </c>
      <c r="L109" s="69"/>
      <c r="M109" s="66"/>
      <c r="N109" s="66"/>
      <c r="O109" s="66"/>
      <c r="P109" s="66" t="s">
        <v>373</v>
      </c>
      <c r="Q109" s="66" t="s">
        <v>62</v>
      </c>
      <c r="R109" s="66" t="s">
        <v>295</v>
      </c>
      <c r="S109" s="70">
        <v>2000</v>
      </c>
      <c r="T109" s="71"/>
      <c r="U109" s="72">
        <v>2270</v>
      </c>
      <c r="V109" s="71"/>
      <c r="W109" s="72">
        <v>1800</v>
      </c>
      <c r="X109" s="71">
        <v>0</v>
      </c>
      <c r="Y109" s="72">
        <f t="shared" si="66"/>
        <v>1836</v>
      </c>
      <c r="Z109" s="72">
        <f t="shared" si="67"/>
        <v>0</v>
      </c>
      <c r="AA109" s="73"/>
      <c r="AB109" s="71">
        <v>0</v>
      </c>
      <c r="AC109" s="71">
        <v>0</v>
      </c>
      <c r="AD109" s="71"/>
      <c r="AE109" s="71"/>
      <c r="AF109" s="34"/>
    </row>
    <row r="110" spans="1:32" ht="20.399999999999999" thickBot="1" x14ac:dyDescent="0.75">
      <c r="A110" s="48">
        <v>108</v>
      </c>
      <c r="B110" s="34" t="str">
        <f t="shared" si="65"/>
        <v>S4D16A87</v>
      </c>
      <c r="C110" s="57" t="s">
        <v>222</v>
      </c>
      <c r="D110" s="57" t="s">
        <v>357</v>
      </c>
      <c r="E110" s="66" t="s">
        <v>374</v>
      </c>
      <c r="F110" s="66" t="s">
        <v>375</v>
      </c>
      <c r="G110" s="67"/>
      <c r="H110" s="68" t="s">
        <v>46</v>
      </c>
      <c r="I110" s="68" t="s">
        <v>46</v>
      </c>
      <c r="J110" s="68" t="s">
        <v>46</v>
      </c>
      <c r="K110" s="68" t="s">
        <v>46</v>
      </c>
      <c r="L110" s="69"/>
      <c r="M110" s="69"/>
      <c r="N110" s="66"/>
      <c r="O110" s="66"/>
      <c r="P110" s="66" t="s">
        <v>376</v>
      </c>
      <c r="Q110" s="66" t="s">
        <v>140</v>
      </c>
      <c r="R110" s="66" t="s">
        <v>299</v>
      </c>
      <c r="S110" s="74">
        <v>3250</v>
      </c>
      <c r="T110" s="71"/>
      <c r="U110" s="72">
        <v>3650</v>
      </c>
      <c r="V110" s="71"/>
      <c r="W110" s="72">
        <v>2920</v>
      </c>
      <c r="X110" s="71">
        <v>0</v>
      </c>
      <c r="Y110" s="72">
        <f t="shared" si="66"/>
        <v>2978.4</v>
      </c>
      <c r="Z110" s="72">
        <f t="shared" si="67"/>
        <v>0</v>
      </c>
      <c r="AA110" s="73"/>
      <c r="AB110" s="71">
        <v>3068.02</v>
      </c>
      <c r="AC110" s="71">
        <v>0</v>
      </c>
      <c r="AD110" s="71"/>
      <c r="AE110" s="71"/>
      <c r="AF110" s="34"/>
    </row>
    <row r="111" spans="1:32" ht="20.399999999999999" thickBot="1" x14ac:dyDescent="0.75">
      <c r="A111" s="48">
        <v>109</v>
      </c>
      <c r="B111" s="34" t="str">
        <f t="shared" si="65"/>
        <v>S4D16A88</v>
      </c>
      <c r="C111" s="57" t="s">
        <v>222</v>
      </c>
      <c r="D111" s="57" t="s">
        <v>357</v>
      </c>
      <c r="E111" s="66" t="s">
        <v>377</v>
      </c>
      <c r="F111" s="66" t="s">
        <v>378</v>
      </c>
      <c r="G111" s="67"/>
      <c r="H111" s="68" t="s">
        <v>46</v>
      </c>
      <c r="I111" s="68" t="s">
        <v>46</v>
      </c>
      <c r="J111" s="68" t="s">
        <v>46</v>
      </c>
      <c r="K111" s="68" t="s">
        <v>46</v>
      </c>
      <c r="L111" s="69"/>
      <c r="M111" s="91"/>
      <c r="N111" s="66"/>
      <c r="O111" s="66"/>
      <c r="P111" s="66" t="s">
        <v>379</v>
      </c>
      <c r="Q111" s="66" t="s">
        <v>140</v>
      </c>
      <c r="R111" s="66" t="s">
        <v>299</v>
      </c>
      <c r="S111" s="74">
        <v>3850</v>
      </c>
      <c r="T111" s="71"/>
      <c r="U111" s="72">
        <v>2500</v>
      </c>
      <c r="V111" s="71"/>
      <c r="W111" s="72">
        <v>3000</v>
      </c>
      <c r="X111" s="71">
        <v>0</v>
      </c>
      <c r="Y111" s="72">
        <f t="shared" si="66"/>
        <v>3060</v>
      </c>
      <c r="Z111" s="72">
        <f t="shared" si="67"/>
        <v>0</v>
      </c>
      <c r="AA111" s="73"/>
      <c r="AB111" s="71">
        <v>2882.0500000000011</v>
      </c>
      <c r="AC111" s="71">
        <v>0</v>
      </c>
      <c r="AD111" s="71"/>
      <c r="AE111" s="71"/>
      <c r="AF111" s="34"/>
    </row>
    <row r="112" spans="1:32" ht="40.200000000000003" thickBot="1" x14ac:dyDescent="0.75">
      <c r="A112" s="48">
        <v>110</v>
      </c>
      <c r="B112" s="34" t="str">
        <f t="shared" si="65"/>
        <v>S4D16A89</v>
      </c>
      <c r="C112" s="57" t="s">
        <v>222</v>
      </c>
      <c r="D112" s="57" t="s">
        <v>357</v>
      </c>
      <c r="E112" s="66" t="s">
        <v>380</v>
      </c>
      <c r="F112" s="66" t="s">
        <v>381</v>
      </c>
      <c r="G112" s="33"/>
      <c r="H112" s="68" t="s">
        <v>46</v>
      </c>
      <c r="I112" s="68" t="s">
        <v>46</v>
      </c>
      <c r="J112" s="68" t="s">
        <v>46</v>
      </c>
      <c r="K112" s="68" t="s">
        <v>46</v>
      </c>
      <c r="L112" s="69"/>
      <c r="M112" s="91"/>
      <c r="N112" s="66"/>
      <c r="O112" s="66"/>
      <c r="P112" s="66" t="s">
        <v>382</v>
      </c>
      <c r="Q112" s="66" t="s">
        <v>140</v>
      </c>
      <c r="R112" s="66" t="s">
        <v>299</v>
      </c>
      <c r="S112" s="70">
        <v>6000</v>
      </c>
      <c r="T112" s="71"/>
      <c r="U112" s="72">
        <v>4500</v>
      </c>
      <c r="V112" s="71"/>
      <c r="W112" s="72">
        <v>4500</v>
      </c>
      <c r="X112" s="71">
        <v>0</v>
      </c>
      <c r="Y112" s="72">
        <f t="shared" si="66"/>
        <v>4590</v>
      </c>
      <c r="Z112" s="72">
        <f t="shared" si="67"/>
        <v>0</v>
      </c>
      <c r="AA112" s="73"/>
      <c r="AB112" s="71">
        <v>6764.6299999999992</v>
      </c>
      <c r="AC112" s="71">
        <v>0</v>
      </c>
      <c r="AD112" s="71"/>
      <c r="AE112" s="71"/>
      <c r="AF112" s="34"/>
    </row>
    <row r="113" spans="1:33" ht="40.200000000000003" thickBot="1" x14ac:dyDescent="0.75">
      <c r="A113" s="48">
        <v>111</v>
      </c>
      <c r="B113" s="34" t="str">
        <f t="shared" si="65"/>
        <v>S4D16A90</v>
      </c>
      <c r="C113" s="57" t="s">
        <v>222</v>
      </c>
      <c r="D113" s="57" t="s">
        <v>357</v>
      </c>
      <c r="E113" s="66" t="s">
        <v>383</v>
      </c>
      <c r="F113" s="66" t="s">
        <v>384</v>
      </c>
      <c r="G113" s="33"/>
      <c r="H113" s="68" t="s">
        <v>46</v>
      </c>
      <c r="I113" s="68" t="s">
        <v>46</v>
      </c>
      <c r="J113" s="68" t="s">
        <v>46</v>
      </c>
      <c r="K113" s="68" t="s">
        <v>46</v>
      </c>
      <c r="L113" s="69"/>
      <c r="M113" s="91"/>
      <c r="N113" s="66"/>
      <c r="O113" s="66"/>
      <c r="P113" s="66" t="s">
        <v>385</v>
      </c>
      <c r="Q113" s="66" t="s">
        <v>140</v>
      </c>
      <c r="R113" s="66" t="s">
        <v>299</v>
      </c>
      <c r="S113" s="70">
        <v>2000</v>
      </c>
      <c r="T113" s="71"/>
      <c r="U113" s="72">
        <v>2000</v>
      </c>
      <c r="V113" s="71"/>
      <c r="W113" s="72">
        <v>2000</v>
      </c>
      <c r="X113" s="71">
        <v>0</v>
      </c>
      <c r="Y113" s="72">
        <f t="shared" si="66"/>
        <v>2040</v>
      </c>
      <c r="Z113" s="72">
        <f t="shared" si="67"/>
        <v>0</v>
      </c>
      <c r="AA113" s="73"/>
      <c r="AB113" s="71">
        <v>1992.1299999999999</v>
      </c>
      <c r="AC113" s="71">
        <v>0</v>
      </c>
      <c r="AD113" s="71"/>
      <c r="AE113" s="71"/>
      <c r="AF113" s="34"/>
    </row>
    <row r="114" spans="1:33" ht="40.200000000000003" thickBot="1" x14ac:dyDescent="0.75">
      <c r="A114" s="48">
        <v>112</v>
      </c>
      <c r="B114" s="34" t="str">
        <f t="shared" si="65"/>
        <v>S4D16A91</v>
      </c>
      <c r="C114" s="57" t="s">
        <v>222</v>
      </c>
      <c r="D114" s="57" t="s">
        <v>357</v>
      </c>
      <c r="E114" s="66" t="s">
        <v>386</v>
      </c>
      <c r="F114" s="57" t="s">
        <v>387</v>
      </c>
      <c r="G114" s="33"/>
      <c r="H114" s="68" t="s">
        <v>46</v>
      </c>
      <c r="I114" s="68" t="s">
        <v>46</v>
      </c>
      <c r="J114" s="68" t="s">
        <v>46</v>
      </c>
      <c r="K114" s="68" t="s">
        <v>46</v>
      </c>
      <c r="L114" s="69"/>
      <c r="M114" s="91"/>
      <c r="N114" s="66"/>
      <c r="O114" s="66"/>
      <c r="P114" s="66" t="s">
        <v>388</v>
      </c>
      <c r="Q114" s="66" t="s">
        <v>140</v>
      </c>
      <c r="R114" s="66" t="s">
        <v>299</v>
      </c>
      <c r="S114" s="70">
        <v>2000</v>
      </c>
      <c r="T114" s="71"/>
      <c r="U114" s="72">
        <v>2000</v>
      </c>
      <c r="V114" s="71"/>
      <c r="W114" s="72">
        <v>2000</v>
      </c>
      <c r="X114" s="71">
        <v>0</v>
      </c>
      <c r="Y114" s="72">
        <f t="shared" si="66"/>
        <v>2040</v>
      </c>
      <c r="Z114" s="72">
        <f t="shared" si="67"/>
        <v>0</v>
      </c>
      <c r="AA114" s="73"/>
      <c r="AB114" s="71">
        <v>2393.17</v>
      </c>
      <c r="AC114" s="71">
        <v>0</v>
      </c>
      <c r="AD114" s="71"/>
      <c r="AE114" s="71"/>
      <c r="AF114" s="34"/>
    </row>
    <row r="115" spans="1:33" ht="40.200000000000003" thickBot="1" x14ac:dyDescent="0.75">
      <c r="A115" s="48">
        <v>113</v>
      </c>
      <c r="B115" s="34" t="str">
        <f t="shared" si="65"/>
        <v>S4D16A92</v>
      </c>
      <c r="C115" s="57" t="s">
        <v>222</v>
      </c>
      <c r="D115" s="57" t="s">
        <v>357</v>
      </c>
      <c r="E115" s="66" t="s">
        <v>389</v>
      </c>
      <c r="F115" s="57" t="s">
        <v>390</v>
      </c>
      <c r="G115" s="33"/>
      <c r="H115" s="68" t="s">
        <v>46</v>
      </c>
      <c r="I115" s="68" t="s">
        <v>46</v>
      </c>
      <c r="J115" s="68" t="s">
        <v>46</v>
      </c>
      <c r="K115" s="68" t="s">
        <v>46</v>
      </c>
      <c r="L115" s="69"/>
      <c r="M115" s="91"/>
      <c r="N115" s="66"/>
      <c r="O115" s="66"/>
      <c r="P115" s="66" t="s">
        <v>391</v>
      </c>
      <c r="Q115" s="66" t="s">
        <v>140</v>
      </c>
      <c r="R115" s="148" t="s">
        <v>299</v>
      </c>
      <c r="S115" s="70">
        <v>4500</v>
      </c>
      <c r="T115" s="71"/>
      <c r="U115" s="72">
        <v>3500</v>
      </c>
      <c r="V115" s="71"/>
      <c r="W115" s="72">
        <v>1400</v>
      </c>
      <c r="X115" s="71">
        <v>0</v>
      </c>
      <c r="Y115" s="72">
        <f t="shared" si="66"/>
        <v>1428</v>
      </c>
      <c r="Z115" s="72">
        <f t="shared" si="67"/>
        <v>0</v>
      </c>
      <c r="AA115" s="73"/>
      <c r="AB115" s="71">
        <v>4123.0599999999986</v>
      </c>
      <c r="AC115" s="71">
        <v>0</v>
      </c>
      <c r="AD115" s="71"/>
      <c r="AE115" s="71"/>
      <c r="AF115" s="34"/>
    </row>
    <row r="116" spans="1:33" ht="20.399999999999999" thickBot="1" x14ac:dyDescent="0.75">
      <c r="A116" s="48">
        <v>124</v>
      </c>
      <c r="B116" s="34"/>
      <c r="C116" s="162"/>
      <c r="D116" s="162"/>
      <c r="E116" s="163"/>
      <c r="F116" s="164" t="s">
        <v>392</v>
      </c>
      <c r="G116" s="165"/>
      <c r="H116" s="166"/>
      <c r="I116" s="166"/>
      <c r="J116" s="166"/>
      <c r="K116" s="166"/>
      <c r="L116" s="163"/>
      <c r="M116" s="163"/>
      <c r="N116" s="163"/>
      <c r="O116" s="163"/>
      <c r="P116" s="163"/>
      <c r="Q116" s="163"/>
      <c r="R116" s="167" t="s">
        <v>40</v>
      </c>
      <c r="S116" s="168">
        <f t="shared" ref="S116:Z116" si="68">SUM(S3,S22,S49,S80)-S30</f>
        <v>166560</v>
      </c>
      <c r="T116" s="168">
        <f t="shared" si="68"/>
        <v>22500</v>
      </c>
      <c r="U116" s="168">
        <f t="shared" si="68"/>
        <v>145620</v>
      </c>
      <c r="V116" s="168">
        <f t="shared" si="68"/>
        <v>19200</v>
      </c>
      <c r="W116" s="168">
        <f>SUM(W3,W22,W49,W80)-W30</f>
        <v>124166</v>
      </c>
      <c r="X116" s="168">
        <f t="shared" si="68"/>
        <v>27000</v>
      </c>
      <c r="Y116" s="168">
        <f t="shared" si="68"/>
        <v>126279.32</v>
      </c>
      <c r="Z116" s="168">
        <f t="shared" si="68"/>
        <v>27540</v>
      </c>
      <c r="AA116" s="73"/>
      <c r="AB116" s="168">
        <f t="shared" ref="AB116:AC116" si="69">SUM(AB3,AB22,AB49,AB80)-AB30</f>
        <v>153716.75999999998</v>
      </c>
      <c r="AC116" s="168">
        <f t="shared" si="69"/>
        <v>34689.14</v>
      </c>
      <c r="AD116" s="168">
        <v>49934.270000000004</v>
      </c>
      <c r="AE116" s="168">
        <v>11206.220000000001</v>
      </c>
      <c r="AF116" s="34"/>
    </row>
    <row r="117" spans="1:33" ht="20.399999999999999" thickBot="1" x14ac:dyDescent="0.75">
      <c r="A117" s="48">
        <v>114</v>
      </c>
      <c r="B117" s="34"/>
      <c r="C117" s="49" t="s">
        <v>591</v>
      </c>
      <c r="D117" s="50"/>
      <c r="E117" s="50"/>
      <c r="F117" s="49" t="s">
        <v>603</v>
      </c>
      <c r="G117" s="51"/>
      <c r="H117" s="52"/>
      <c r="I117" s="52"/>
      <c r="J117" s="52"/>
      <c r="K117" s="52"/>
      <c r="L117" s="53"/>
      <c r="M117" s="53"/>
      <c r="N117" s="53"/>
      <c r="O117" s="53"/>
      <c r="P117" s="53"/>
      <c r="Q117" s="53" t="s">
        <v>39</v>
      </c>
      <c r="R117" s="53" t="s">
        <v>40</v>
      </c>
      <c r="S117" s="55">
        <f t="shared" ref="S117:T117" si="70">S118</f>
        <v>0</v>
      </c>
      <c r="T117" s="55">
        <f t="shared" si="70"/>
        <v>0</v>
      </c>
      <c r="U117" s="55">
        <f>U118</f>
        <v>0</v>
      </c>
      <c r="V117" s="55">
        <f t="shared" ref="V117" si="71">V118</f>
        <v>0</v>
      </c>
      <c r="W117" s="55">
        <f>W118</f>
        <v>43550.93</v>
      </c>
      <c r="X117" s="55">
        <f t="shared" ref="X117:AC117" si="72">X118</f>
        <v>43550.93</v>
      </c>
      <c r="Y117" s="55">
        <f t="shared" si="72"/>
        <v>39555.948600000003</v>
      </c>
      <c r="Z117" s="55">
        <f t="shared" si="72"/>
        <v>39555.948600000003</v>
      </c>
      <c r="AA117" s="73"/>
      <c r="AB117" s="55">
        <f t="shared" si="72"/>
        <v>0</v>
      </c>
      <c r="AC117" s="55">
        <f t="shared" si="72"/>
        <v>0</v>
      </c>
      <c r="AD117" s="55">
        <v>0</v>
      </c>
      <c r="AE117" s="55">
        <v>0</v>
      </c>
      <c r="AF117" s="34"/>
      <c r="AG117" s="34"/>
    </row>
    <row r="118" spans="1:33" ht="20.399999999999999" thickBot="1" x14ac:dyDescent="0.75">
      <c r="A118" s="48">
        <v>115</v>
      </c>
      <c r="B118" s="34"/>
      <c r="C118" s="57" t="s">
        <v>591</v>
      </c>
      <c r="D118" s="58" t="s">
        <v>593</v>
      </c>
      <c r="E118" s="62"/>
      <c r="F118" s="58" t="s">
        <v>604</v>
      </c>
      <c r="G118" s="60"/>
      <c r="H118" s="61"/>
      <c r="I118" s="61"/>
      <c r="J118" s="61"/>
      <c r="K118" s="61"/>
      <c r="L118" s="62"/>
      <c r="M118" s="62"/>
      <c r="N118" s="62"/>
      <c r="O118" s="62"/>
      <c r="P118" s="151"/>
      <c r="Q118" s="58" t="s">
        <v>39</v>
      </c>
      <c r="R118" s="58" t="s">
        <v>610</v>
      </c>
      <c r="S118" s="153">
        <f t="shared" ref="S118:T118" si="73">SUM(S119)</f>
        <v>0</v>
      </c>
      <c r="T118" s="154">
        <f t="shared" si="73"/>
        <v>0</v>
      </c>
      <c r="U118" s="154">
        <f>SUM(U119)</f>
        <v>0</v>
      </c>
      <c r="V118" s="154">
        <f t="shared" ref="V118" si="74">SUM(V119)</f>
        <v>0</v>
      </c>
      <c r="W118" s="154">
        <f>SUM(W119:W124)</f>
        <v>43550.93</v>
      </c>
      <c r="X118" s="154">
        <f>SUM(X119:X124)</f>
        <v>43550.93</v>
      </c>
      <c r="Y118" s="154">
        <f>SUM(Y119:Y124)</f>
        <v>39555.948600000003</v>
      </c>
      <c r="Z118" s="154">
        <f>SUM(Z119:Z124)</f>
        <v>39555.948600000003</v>
      </c>
      <c r="AA118" s="73"/>
      <c r="AB118" s="154">
        <f>SUM(AB119:AB124)</f>
        <v>0</v>
      </c>
      <c r="AC118" s="154">
        <f>SUM(AC119:AC124)</f>
        <v>0</v>
      </c>
      <c r="AD118" s="154">
        <v>0</v>
      </c>
      <c r="AE118" s="154">
        <v>0</v>
      </c>
      <c r="AF118" s="34"/>
      <c r="AG118" s="34"/>
    </row>
    <row r="119" spans="1:33" ht="20.399999999999999" thickBot="1" x14ac:dyDescent="0.75">
      <c r="A119" s="48">
        <v>116</v>
      </c>
      <c r="B119" s="34" t="str">
        <f t="shared" ref="B119:B121" si="75">P119</f>
        <v>S5D17A93</v>
      </c>
      <c r="C119" s="57" t="s">
        <v>591</v>
      </c>
      <c r="D119" s="57" t="s">
        <v>596</v>
      </c>
      <c r="E119" s="66" t="s">
        <v>597</v>
      </c>
      <c r="F119" s="91" t="s">
        <v>611</v>
      </c>
      <c r="G119" s="67"/>
      <c r="H119" s="68"/>
      <c r="I119" s="68"/>
      <c r="J119" s="68" t="s">
        <v>46</v>
      </c>
      <c r="K119" s="68" t="s">
        <v>46</v>
      </c>
      <c r="L119" s="66"/>
      <c r="M119" s="66"/>
      <c r="N119" s="66"/>
      <c r="O119" s="149"/>
      <c r="P119" s="170" t="s">
        <v>598</v>
      </c>
      <c r="Q119" s="150" t="s">
        <v>140</v>
      </c>
      <c r="R119" s="66" t="s">
        <v>610</v>
      </c>
      <c r="S119" s="70"/>
      <c r="T119" s="93"/>
      <c r="U119" s="72"/>
      <c r="V119" s="72"/>
      <c r="W119" s="72">
        <v>35250.93</v>
      </c>
      <c r="X119" s="72">
        <v>0</v>
      </c>
      <c r="Y119" s="72">
        <f>W119+(W119*0.02)</f>
        <v>35955.948600000003</v>
      </c>
      <c r="Z119" s="72">
        <f>X119+(X119*0.02)</f>
        <v>0</v>
      </c>
      <c r="AA119" s="73"/>
      <c r="AB119" s="72"/>
      <c r="AC119" s="72"/>
      <c r="AD119" s="71"/>
      <c r="AE119" s="71"/>
      <c r="AF119" s="34"/>
      <c r="AG119" s="34"/>
    </row>
    <row r="120" spans="1:33" ht="20.399999999999999" thickBot="1" x14ac:dyDescent="0.75">
      <c r="A120" s="48">
        <v>117</v>
      </c>
      <c r="B120" s="34" t="str">
        <f t="shared" si="75"/>
        <v>S5D17A94</v>
      </c>
      <c r="C120" s="57" t="s">
        <v>591</v>
      </c>
      <c r="D120" s="57" t="s">
        <v>596</v>
      </c>
      <c r="E120" s="66" t="s">
        <v>602</v>
      </c>
      <c r="F120" s="91" t="s">
        <v>617</v>
      </c>
      <c r="G120" s="67"/>
      <c r="H120" s="68"/>
      <c r="I120" s="68"/>
      <c r="J120" s="68" t="s">
        <v>46</v>
      </c>
      <c r="K120" s="68" t="s">
        <v>46</v>
      </c>
      <c r="L120" s="66"/>
      <c r="M120" s="66"/>
      <c r="N120" s="66"/>
      <c r="O120" s="149"/>
      <c r="P120" s="170" t="s">
        <v>607</v>
      </c>
      <c r="Q120" s="150" t="s">
        <v>140</v>
      </c>
      <c r="R120" s="66" t="s">
        <v>610</v>
      </c>
      <c r="S120" s="157"/>
      <c r="T120" s="158"/>
      <c r="U120" s="160"/>
      <c r="V120" s="114"/>
      <c r="W120" s="160">
        <v>2000</v>
      </c>
      <c r="X120" s="72">
        <v>0</v>
      </c>
      <c r="Y120" s="72">
        <v>1000</v>
      </c>
      <c r="Z120" s="72">
        <f t="shared" ref="Z120:Z123" si="76">X120+(X120*0.02)</f>
        <v>0</v>
      </c>
      <c r="AA120" s="73"/>
      <c r="AB120" s="114"/>
      <c r="AC120" s="160"/>
      <c r="AD120" s="159"/>
      <c r="AE120" s="71"/>
      <c r="AF120" s="34"/>
      <c r="AG120" s="34"/>
    </row>
    <row r="121" spans="1:33" ht="20.399999999999999" thickBot="1" x14ac:dyDescent="0.75">
      <c r="A121" s="48">
        <v>118</v>
      </c>
      <c r="B121" s="34" t="str">
        <f t="shared" si="75"/>
        <v>S5D17A95</v>
      </c>
      <c r="C121" s="57" t="s">
        <v>591</v>
      </c>
      <c r="D121" s="57" t="s">
        <v>596</v>
      </c>
      <c r="E121" s="66" t="s">
        <v>605</v>
      </c>
      <c r="F121" s="91" t="s">
        <v>625</v>
      </c>
      <c r="G121" s="67"/>
      <c r="H121" s="68"/>
      <c r="I121" s="68"/>
      <c r="J121" s="68" t="s">
        <v>46</v>
      </c>
      <c r="K121" s="68" t="s">
        <v>46</v>
      </c>
      <c r="L121" s="66"/>
      <c r="M121" s="66"/>
      <c r="N121" s="66"/>
      <c r="O121" s="149"/>
      <c r="P121" s="170" t="s">
        <v>608</v>
      </c>
      <c r="Q121" s="150" t="s">
        <v>140</v>
      </c>
      <c r="R121" s="66" t="s">
        <v>610</v>
      </c>
      <c r="S121" s="157"/>
      <c r="T121" s="158"/>
      <c r="U121" s="160"/>
      <c r="V121" s="114"/>
      <c r="W121" s="160">
        <v>1500</v>
      </c>
      <c r="X121" s="72">
        <v>0</v>
      </c>
      <c r="Y121" s="72">
        <v>1500</v>
      </c>
      <c r="Z121" s="72">
        <f t="shared" si="76"/>
        <v>0</v>
      </c>
      <c r="AA121" s="161"/>
      <c r="AB121" s="114"/>
      <c r="AC121" s="160"/>
      <c r="AD121" s="159"/>
      <c r="AE121" s="71"/>
      <c r="AF121" s="34"/>
      <c r="AG121" s="34"/>
    </row>
    <row r="122" spans="1:33" ht="20.399999999999999" thickBot="1" x14ac:dyDescent="0.75">
      <c r="A122" s="48">
        <v>120</v>
      </c>
      <c r="B122" s="34" t="str">
        <f>P122</f>
        <v>S5D17A96</v>
      </c>
      <c r="C122" s="57" t="s">
        <v>591</v>
      </c>
      <c r="D122" s="57" t="s">
        <v>596</v>
      </c>
      <c r="E122" s="66" t="s">
        <v>606</v>
      </c>
      <c r="F122" s="91" t="s">
        <v>626</v>
      </c>
      <c r="G122" s="67"/>
      <c r="H122" s="68"/>
      <c r="I122" s="68"/>
      <c r="J122" s="68" t="s">
        <v>46</v>
      </c>
      <c r="K122" s="68" t="s">
        <v>46</v>
      </c>
      <c r="L122" s="66"/>
      <c r="M122" s="66"/>
      <c r="N122" s="66"/>
      <c r="O122" s="149"/>
      <c r="P122" s="170" t="s">
        <v>609</v>
      </c>
      <c r="Q122" s="150" t="s">
        <v>140</v>
      </c>
      <c r="R122" s="66" t="s">
        <v>610</v>
      </c>
      <c r="S122" s="157"/>
      <c r="T122" s="158"/>
      <c r="U122" s="160"/>
      <c r="V122" s="114"/>
      <c r="W122" s="160">
        <v>4800</v>
      </c>
      <c r="X122" s="114">
        <v>0</v>
      </c>
      <c r="Y122" s="72">
        <v>0</v>
      </c>
      <c r="Z122" s="72">
        <v>0</v>
      </c>
      <c r="AA122" s="161"/>
      <c r="AB122" s="114"/>
      <c r="AC122" s="160"/>
      <c r="AD122" s="159"/>
      <c r="AE122" s="71"/>
      <c r="AF122" s="34"/>
      <c r="AG122" s="34"/>
    </row>
    <row r="123" spans="1:33" ht="20.399999999999999" thickBot="1" x14ac:dyDescent="0.75">
      <c r="A123" s="48">
        <v>119</v>
      </c>
      <c r="B123" s="34" t="str">
        <f t="shared" ref="B123:B124" si="77">P123</f>
        <v>S5D17A97</v>
      </c>
      <c r="C123" s="57" t="s">
        <v>599</v>
      </c>
      <c r="D123" s="57" t="s">
        <v>601</v>
      </c>
      <c r="E123" s="66" t="s">
        <v>619</v>
      </c>
      <c r="F123" s="91" t="s">
        <v>618</v>
      </c>
      <c r="G123" s="67"/>
      <c r="H123" s="68"/>
      <c r="I123" s="68"/>
      <c r="J123" s="68" t="s">
        <v>46</v>
      </c>
      <c r="K123" s="68" t="s">
        <v>46</v>
      </c>
      <c r="L123" s="66"/>
      <c r="M123" s="66"/>
      <c r="N123" s="66"/>
      <c r="O123" s="149"/>
      <c r="P123" s="170" t="s">
        <v>613</v>
      </c>
      <c r="Q123" s="150" t="s">
        <v>140</v>
      </c>
      <c r="R123" s="66" t="s">
        <v>610</v>
      </c>
      <c r="S123" s="157"/>
      <c r="T123" s="158"/>
      <c r="U123" s="160"/>
      <c r="V123" s="114"/>
      <c r="W123" s="160">
        <v>0</v>
      </c>
      <c r="X123" s="72">
        <v>0</v>
      </c>
      <c r="Y123" s="72">
        <v>1100</v>
      </c>
      <c r="Z123" s="72">
        <f t="shared" si="76"/>
        <v>0</v>
      </c>
      <c r="AA123" s="161"/>
      <c r="AB123" s="114"/>
      <c r="AC123" s="160"/>
      <c r="AD123" s="159"/>
      <c r="AE123" s="71"/>
      <c r="AF123" s="34"/>
      <c r="AG123" s="34"/>
    </row>
    <row r="124" spans="1:33" ht="20.399999999999999" thickBot="1" x14ac:dyDescent="0.75">
      <c r="A124" s="48">
        <v>121</v>
      </c>
      <c r="B124" s="34" t="str">
        <f t="shared" si="77"/>
        <v>S5D17A98</v>
      </c>
      <c r="C124" s="57" t="s">
        <v>591</v>
      </c>
      <c r="D124" s="57" t="s">
        <v>596</v>
      </c>
      <c r="E124" s="66" t="s">
        <v>620</v>
      </c>
      <c r="F124" s="91" t="s">
        <v>612</v>
      </c>
      <c r="G124" s="67"/>
      <c r="H124" s="68"/>
      <c r="I124" s="68"/>
      <c r="J124" s="68" t="s">
        <v>46</v>
      </c>
      <c r="K124" s="68" t="s">
        <v>46</v>
      </c>
      <c r="L124" s="66"/>
      <c r="M124" s="66"/>
      <c r="N124" s="66"/>
      <c r="O124" s="149"/>
      <c r="P124" s="170" t="s">
        <v>622</v>
      </c>
      <c r="Q124" s="150" t="s">
        <v>140</v>
      </c>
      <c r="R124" s="66" t="s">
        <v>610</v>
      </c>
      <c r="S124" s="157"/>
      <c r="T124" s="158"/>
      <c r="U124" s="160"/>
      <c r="V124" s="114"/>
      <c r="W124" s="160">
        <v>0</v>
      </c>
      <c r="X124" s="114">
        <f>W118</f>
        <v>43550.93</v>
      </c>
      <c r="Y124" s="72">
        <f t="shared" ref="Y124" si="78">W124+(W124*0.02)</f>
        <v>0</v>
      </c>
      <c r="Z124" s="72">
        <f>Y118</f>
        <v>39555.948600000003</v>
      </c>
      <c r="AA124" s="161"/>
      <c r="AB124" s="114"/>
      <c r="AC124" s="160"/>
      <c r="AD124" s="159"/>
      <c r="AE124" s="71"/>
      <c r="AF124" s="34"/>
      <c r="AG124" s="34"/>
    </row>
    <row r="125" spans="1:33" ht="20.399999999999999" thickBot="1" x14ac:dyDescent="0.75">
      <c r="A125" s="48">
        <v>122</v>
      </c>
      <c r="B125" s="34"/>
      <c r="C125" s="49" t="s">
        <v>599</v>
      </c>
      <c r="D125" s="50"/>
      <c r="E125" s="50"/>
      <c r="F125" s="49" t="s">
        <v>592</v>
      </c>
      <c r="G125" s="51"/>
      <c r="H125" s="52"/>
      <c r="I125" s="52"/>
      <c r="J125" s="52"/>
      <c r="K125" s="52"/>
      <c r="L125" s="53"/>
      <c r="M125" s="53"/>
      <c r="N125" s="53"/>
      <c r="O125" s="53"/>
      <c r="P125" s="152"/>
      <c r="Q125" s="53" t="s">
        <v>39</v>
      </c>
      <c r="R125" s="53" t="s">
        <v>40</v>
      </c>
      <c r="S125" s="155">
        <f t="shared" ref="S125:T125" si="79">S126</f>
        <v>0</v>
      </c>
      <c r="T125" s="155">
        <f t="shared" si="79"/>
        <v>0</v>
      </c>
      <c r="U125" s="155">
        <f>U126</f>
        <v>0</v>
      </c>
      <c r="V125" s="155">
        <f t="shared" ref="V125:AC125" si="80">V126</f>
        <v>0</v>
      </c>
      <c r="W125" s="155">
        <f t="shared" si="80"/>
        <v>0</v>
      </c>
      <c r="X125" s="155">
        <f t="shared" si="80"/>
        <v>0</v>
      </c>
      <c r="Y125" s="155">
        <f t="shared" si="80"/>
        <v>0</v>
      </c>
      <c r="Z125" s="155">
        <f t="shared" si="80"/>
        <v>0</v>
      </c>
      <c r="AA125" s="156"/>
      <c r="AB125" s="155">
        <f t="shared" si="80"/>
        <v>0</v>
      </c>
      <c r="AC125" s="155">
        <f t="shared" si="80"/>
        <v>0</v>
      </c>
      <c r="AD125" s="155">
        <v>0</v>
      </c>
      <c r="AE125" s="155">
        <v>0</v>
      </c>
      <c r="AF125" s="34"/>
      <c r="AG125" s="34"/>
    </row>
    <row r="126" spans="1:33" ht="20.399999999999999" thickBot="1" x14ac:dyDescent="0.75">
      <c r="A126" s="48">
        <v>123</v>
      </c>
      <c r="B126" s="34"/>
      <c r="C126" s="57" t="s">
        <v>599</v>
      </c>
      <c r="D126" s="58" t="s">
        <v>600</v>
      </c>
      <c r="E126" s="62"/>
      <c r="F126" s="58" t="s">
        <v>594</v>
      </c>
      <c r="G126" s="60"/>
      <c r="H126" s="61"/>
      <c r="I126" s="61"/>
      <c r="J126" s="61"/>
      <c r="K126" s="61"/>
      <c r="L126" s="62"/>
      <c r="M126" s="62"/>
      <c r="N126" s="62"/>
      <c r="O126" s="62"/>
      <c r="P126" s="62"/>
      <c r="Q126" s="58" t="s">
        <v>39</v>
      </c>
      <c r="R126" s="58" t="s">
        <v>595</v>
      </c>
      <c r="S126" s="63">
        <f t="shared" ref="S126:T126" si="81">SUM(S127)</f>
        <v>0</v>
      </c>
      <c r="T126" s="64">
        <f t="shared" si="81"/>
        <v>0</v>
      </c>
      <c r="U126" s="64">
        <f>SUM(U127)</f>
        <v>0</v>
      </c>
      <c r="V126" s="64">
        <f t="shared" ref="V126:AC126" si="82">SUM(V127)</f>
        <v>0</v>
      </c>
      <c r="W126" s="64">
        <f t="shared" si="82"/>
        <v>0</v>
      </c>
      <c r="X126" s="64">
        <f t="shared" si="82"/>
        <v>0</v>
      </c>
      <c r="Y126" s="64">
        <f t="shared" si="82"/>
        <v>0</v>
      </c>
      <c r="Z126" s="64">
        <f t="shared" si="82"/>
        <v>0</v>
      </c>
      <c r="AA126" s="65"/>
      <c r="AB126" s="64">
        <f t="shared" si="82"/>
        <v>0</v>
      </c>
      <c r="AC126" s="64">
        <f t="shared" si="82"/>
        <v>0</v>
      </c>
      <c r="AD126" s="64">
        <v>0</v>
      </c>
      <c r="AE126" s="64">
        <v>0</v>
      </c>
      <c r="AF126" s="34"/>
      <c r="AG126" s="34"/>
    </row>
    <row r="127" spans="1:33" ht="20.399999999999999" thickBot="1" x14ac:dyDescent="0.75">
      <c r="A127" s="48">
        <v>124</v>
      </c>
      <c r="B127" s="34" t="str">
        <f t="shared" ref="B127" si="83">P127</f>
        <v>S6D18A99</v>
      </c>
      <c r="C127" s="57" t="s">
        <v>599</v>
      </c>
      <c r="D127" s="57" t="s">
        <v>601</v>
      </c>
      <c r="E127" s="66" t="s">
        <v>621</v>
      </c>
      <c r="F127" s="91" t="s">
        <v>624</v>
      </c>
      <c r="G127" s="67"/>
      <c r="H127" s="68"/>
      <c r="I127" s="68"/>
      <c r="J127" s="68" t="s">
        <v>46</v>
      </c>
      <c r="K127" s="68" t="s">
        <v>46</v>
      </c>
      <c r="L127" s="66"/>
      <c r="M127" s="66"/>
      <c r="N127" s="66"/>
      <c r="O127" s="66"/>
      <c r="P127" s="169" t="s">
        <v>623</v>
      </c>
      <c r="Q127" s="66" t="s">
        <v>79</v>
      </c>
      <c r="R127" s="66" t="s">
        <v>595</v>
      </c>
      <c r="S127" s="70"/>
      <c r="T127" s="93"/>
      <c r="U127" s="72"/>
      <c r="V127" s="72"/>
      <c r="W127" s="72">
        <v>0</v>
      </c>
      <c r="X127" s="72">
        <v>0</v>
      </c>
      <c r="Y127" s="72">
        <f>W127+(W127*0.02)</f>
        <v>0</v>
      </c>
      <c r="Z127" s="72">
        <f>X127+(X127*0.02)</f>
        <v>0</v>
      </c>
      <c r="AA127" s="79"/>
      <c r="AB127" s="72"/>
      <c r="AC127" s="72"/>
      <c r="AD127" s="71"/>
      <c r="AE127" s="71"/>
      <c r="AF127" s="34"/>
      <c r="AG127" s="34"/>
    </row>
    <row r="128" spans="1:33" ht="40.200000000000003" thickBot="1" x14ac:dyDescent="0.75">
      <c r="A128" s="48">
        <v>125</v>
      </c>
      <c r="B128" s="34"/>
      <c r="C128" s="96" t="s">
        <v>393</v>
      </c>
      <c r="D128" s="96"/>
      <c r="E128" s="97"/>
      <c r="F128" s="139" t="s">
        <v>394</v>
      </c>
      <c r="G128" s="98"/>
      <c r="H128" s="99"/>
      <c r="I128" s="99"/>
      <c r="J128" s="99"/>
      <c r="K128" s="99"/>
      <c r="L128" s="97"/>
      <c r="M128" s="97"/>
      <c r="N128" s="97"/>
      <c r="O128" s="97"/>
      <c r="P128" s="97"/>
      <c r="Q128" s="97" t="s">
        <v>39</v>
      </c>
      <c r="R128" s="97" t="s">
        <v>40</v>
      </c>
      <c r="S128" s="100">
        <f t="shared" ref="S128:Z128" si="84">S129+S140</f>
        <v>18450</v>
      </c>
      <c r="T128" s="101">
        <f t="shared" si="84"/>
        <v>0</v>
      </c>
      <c r="U128" s="101">
        <f t="shared" si="84"/>
        <v>17900</v>
      </c>
      <c r="V128" s="101">
        <f t="shared" si="84"/>
        <v>0</v>
      </c>
      <c r="W128" s="101">
        <f t="shared" si="84"/>
        <v>7428</v>
      </c>
      <c r="X128" s="101">
        <f t="shared" si="84"/>
        <v>0</v>
      </c>
      <c r="Y128" s="101">
        <f t="shared" si="84"/>
        <v>7576.5599999999995</v>
      </c>
      <c r="Z128" s="101">
        <f t="shared" si="84"/>
        <v>0</v>
      </c>
      <c r="AA128" s="102"/>
      <c r="AB128" s="101">
        <f t="shared" ref="AB128:AC128" si="85">AB129+AB140</f>
        <v>4102.58</v>
      </c>
      <c r="AC128" s="101">
        <f t="shared" si="85"/>
        <v>0</v>
      </c>
      <c r="AD128" s="101">
        <v>6738.2200000000012</v>
      </c>
      <c r="AE128" s="101">
        <v>0</v>
      </c>
      <c r="AF128" s="34"/>
      <c r="AG128" s="34"/>
    </row>
    <row r="129" spans="1:33" ht="20.399999999999999" thickBot="1" x14ac:dyDescent="0.75">
      <c r="A129" s="48">
        <v>126</v>
      </c>
      <c r="B129" s="34"/>
      <c r="C129" s="57" t="s">
        <v>393</v>
      </c>
      <c r="D129" s="103" t="s">
        <v>395</v>
      </c>
      <c r="E129" s="104"/>
      <c r="F129" s="104" t="s">
        <v>396</v>
      </c>
      <c r="G129" s="105"/>
      <c r="H129" s="106"/>
      <c r="I129" s="106"/>
      <c r="J129" s="106"/>
      <c r="K129" s="106"/>
      <c r="L129" s="104"/>
      <c r="M129" s="104"/>
      <c r="N129" s="104"/>
      <c r="O129" s="104"/>
      <c r="P129" s="104"/>
      <c r="Q129" s="104" t="s">
        <v>39</v>
      </c>
      <c r="R129" s="104" t="s">
        <v>40</v>
      </c>
      <c r="S129" s="107">
        <f t="shared" ref="S129:Z129" si="86">SUM(S130:S139)</f>
        <v>10450</v>
      </c>
      <c r="T129" s="108">
        <f t="shared" si="86"/>
        <v>0</v>
      </c>
      <c r="U129" s="108">
        <f t="shared" si="86"/>
        <v>9900</v>
      </c>
      <c r="V129" s="108">
        <f t="shared" si="86"/>
        <v>0</v>
      </c>
      <c r="W129" s="108">
        <f t="shared" si="86"/>
        <v>4928</v>
      </c>
      <c r="X129" s="108">
        <f t="shared" si="86"/>
        <v>0</v>
      </c>
      <c r="Y129" s="108">
        <f t="shared" si="86"/>
        <v>5026.5599999999995</v>
      </c>
      <c r="Z129" s="108">
        <f t="shared" si="86"/>
        <v>0</v>
      </c>
      <c r="AA129" s="65"/>
      <c r="AB129" s="108">
        <f t="shared" ref="AB129:AC129" si="87">SUM(AB130:AB139)</f>
        <v>1632.57</v>
      </c>
      <c r="AC129" s="108">
        <f t="shared" si="87"/>
        <v>0</v>
      </c>
      <c r="AD129" s="108"/>
      <c r="AE129" s="108"/>
      <c r="AF129" s="34"/>
      <c r="AG129" s="34"/>
    </row>
    <row r="130" spans="1:33" ht="20.399999999999999" thickBot="1" x14ac:dyDescent="0.75">
      <c r="A130" s="48">
        <v>127</v>
      </c>
      <c r="B130" s="34" t="str">
        <f t="shared" ref="B130:B136" si="88">P130</f>
        <v>D1T01A01</v>
      </c>
      <c r="C130" s="57" t="s">
        <v>393</v>
      </c>
      <c r="D130" s="109" t="s">
        <v>395</v>
      </c>
      <c r="E130" s="66" t="s">
        <v>44</v>
      </c>
      <c r="F130" s="66" t="s">
        <v>397</v>
      </c>
      <c r="G130" s="33"/>
      <c r="H130" s="68" t="s">
        <v>46</v>
      </c>
      <c r="I130" s="68" t="s">
        <v>46</v>
      </c>
      <c r="J130" s="68" t="s">
        <v>46</v>
      </c>
      <c r="K130" s="68" t="s">
        <v>46</v>
      </c>
      <c r="L130" s="69"/>
      <c r="M130" s="69"/>
      <c r="N130" s="66"/>
      <c r="O130" s="66"/>
      <c r="P130" s="66" t="s">
        <v>398</v>
      </c>
      <c r="Q130" s="66" t="s">
        <v>79</v>
      </c>
      <c r="R130" s="66"/>
      <c r="S130" s="72">
        <v>4000</v>
      </c>
      <c r="T130" s="71"/>
      <c r="U130" s="72">
        <v>3000</v>
      </c>
      <c r="V130" s="71"/>
      <c r="W130" s="72">
        <v>1500</v>
      </c>
      <c r="X130" s="71">
        <v>0</v>
      </c>
      <c r="Y130" s="72">
        <f>W130+(W130*0.02)</f>
        <v>1530</v>
      </c>
      <c r="Z130" s="72">
        <f>X130+(X130*0.02)</f>
        <v>0</v>
      </c>
      <c r="AA130" s="73"/>
      <c r="AB130" s="71">
        <v>0</v>
      </c>
      <c r="AC130" s="71">
        <v>0</v>
      </c>
      <c r="AD130" s="71"/>
      <c r="AE130" s="71"/>
      <c r="AF130" s="34"/>
    </row>
    <row r="131" spans="1:33" ht="20.399999999999999" thickBot="1" x14ac:dyDescent="0.75">
      <c r="A131" s="48">
        <v>128</v>
      </c>
      <c r="B131" s="34" t="str">
        <f t="shared" si="88"/>
        <v>D1T01B01</v>
      </c>
      <c r="C131" s="57" t="s">
        <v>393</v>
      </c>
      <c r="D131" s="109" t="s">
        <v>395</v>
      </c>
      <c r="E131" s="66" t="s">
        <v>44</v>
      </c>
      <c r="F131" s="66" t="s">
        <v>399</v>
      </c>
      <c r="G131" s="33"/>
      <c r="H131" s="68" t="s">
        <v>46</v>
      </c>
      <c r="I131" s="68" t="s">
        <v>46</v>
      </c>
      <c r="J131" s="68" t="s">
        <v>46</v>
      </c>
      <c r="K131" s="68" t="s">
        <v>46</v>
      </c>
      <c r="L131" s="69"/>
      <c r="M131" s="69"/>
      <c r="N131" s="66"/>
      <c r="O131" s="66"/>
      <c r="P131" s="66" t="s">
        <v>400</v>
      </c>
      <c r="Q131" s="66" t="s">
        <v>140</v>
      </c>
      <c r="R131" s="66"/>
      <c r="S131" s="72">
        <v>0</v>
      </c>
      <c r="T131" s="71"/>
      <c r="U131" s="72">
        <v>0</v>
      </c>
      <c r="V131" s="71"/>
      <c r="W131" s="72">
        <v>360</v>
      </c>
      <c r="X131" s="71">
        <v>0</v>
      </c>
      <c r="Y131" s="72">
        <f t="shared" ref="Y131:Y139" si="89">W131+(W131*0.02)</f>
        <v>367.2</v>
      </c>
      <c r="Z131" s="72">
        <f t="shared" ref="Z131:Z139" si="90">X131+(X131*0.02)</f>
        <v>0</v>
      </c>
      <c r="AA131" s="73"/>
      <c r="AB131" s="71">
        <v>0</v>
      </c>
      <c r="AC131" s="71">
        <v>0</v>
      </c>
      <c r="AD131" s="71"/>
      <c r="AE131" s="71"/>
      <c r="AF131" s="34"/>
    </row>
    <row r="132" spans="1:33" ht="20.399999999999999" thickBot="1" x14ac:dyDescent="0.75">
      <c r="A132" s="48">
        <v>129</v>
      </c>
      <c r="B132" s="34" t="str">
        <f t="shared" si="88"/>
        <v>D1T01A02</v>
      </c>
      <c r="C132" s="109" t="s">
        <v>393</v>
      </c>
      <c r="D132" s="109" t="s">
        <v>395</v>
      </c>
      <c r="E132" s="66" t="s">
        <v>50</v>
      </c>
      <c r="F132" s="57" t="s">
        <v>401</v>
      </c>
      <c r="G132" s="33"/>
      <c r="H132" s="68" t="s">
        <v>46</v>
      </c>
      <c r="I132" s="68" t="s">
        <v>46</v>
      </c>
      <c r="J132" s="68" t="s">
        <v>46</v>
      </c>
      <c r="K132" s="68" t="s">
        <v>46</v>
      </c>
      <c r="L132" s="69"/>
      <c r="M132" s="69"/>
      <c r="N132" s="66"/>
      <c r="O132" s="66"/>
      <c r="P132" s="66" t="s">
        <v>402</v>
      </c>
      <c r="Q132" s="66" t="s">
        <v>48</v>
      </c>
      <c r="R132" s="66" t="s">
        <v>49</v>
      </c>
      <c r="S132" s="72">
        <v>500</v>
      </c>
      <c r="T132" s="71"/>
      <c r="U132" s="72">
        <v>0</v>
      </c>
      <c r="V132" s="71"/>
      <c r="W132" s="72">
        <v>0</v>
      </c>
      <c r="X132" s="71">
        <v>0</v>
      </c>
      <c r="Y132" s="72">
        <f t="shared" si="89"/>
        <v>0</v>
      </c>
      <c r="Z132" s="72">
        <f t="shared" si="90"/>
        <v>0</v>
      </c>
      <c r="AA132" s="73"/>
      <c r="AB132" s="71">
        <v>0</v>
      </c>
      <c r="AC132" s="71">
        <v>0</v>
      </c>
      <c r="AD132" s="71"/>
      <c r="AE132" s="71"/>
      <c r="AF132" s="34"/>
    </row>
    <row r="133" spans="1:33" ht="20.399999999999999" thickBot="1" x14ac:dyDescent="0.75">
      <c r="A133" s="48">
        <v>130</v>
      </c>
      <c r="B133" s="34" t="str">
        <f t="shared" si="88"/>
        <v>D1T01A03</v>
      </c>
      <c r="C133" s="109" t="s">
        <v>393</v>
      </c>
      <c r="D133" s="109" t="s">
        <v>395</v>
      </c>
      <c r="E133" s="66" t="s">
        <v>53</v>
      </c>
      <c r="F133" s="57" t="s">
        <v>403</v>
      </c>
      <c r="G133" s="33"/>
      <c r="H133" s="68" t="s">
        <v>46</v>
      </c>
      <c r="I133" s="68" t="s">
        <v>46</v>
      </c>
      <c r="J133" s="68" t="s">
        <v>46</v>
      </c>
      <c r="K133" s="68" t="s">
        <v>46</v>
      </c>
      <c r="L133" s="69"/>
      <c r="M133" s="69"/>
      <c r="N133" s="66"/>
      <c r="O133" s="66"/>
      <c r="P133" s="66" t="s">
        <v>404</v>
      </c>
      <c r="Q133" s="66" t="s">
        <v>140</v>
      </c>
      <c r="R133" s="66" t="s">
        <v>141</v>
      </c>
      <c r="S133" s="72">
        <v>700</v>
      </c>
      <c r="T133" s="71"/>
      <c r="U133" s="72">
        <v>700</v>
      </c>
      <c r="V133" s="71"/>
      <c r="W133" s="72">
        <v>350</v>
      </c>
      <c r="X133" s="71">
        <v>0</v>
      </c>
      <c r="Y133" s="72">
        <f t="shared" si="89"/>
        <v>357</v>
      </c>
      <c r="Z133" s="72">
        <f t="shared" si="90"/>
        <v>0</v>
      </c>
      <c r="AA133" s="73"/>
      <c r="AB133" s="71">
        <v>214.88</v>
      </c>
      <c r="AC133" s="71">
        <v>0</v>
      </c>
      <c r="AD133" s="71"/>
      <c r="AE133" s="71"/>
      <c r="AF133" s="34"/>
    </row>
    <row r="134" spans="1:33" ht="20.399999999999999" thickBot="1" x14ac:dyDescent="0.75">
      <c r="A134" s="48">
        <v>131</v>
      </c>
      <c r="B134" s="34" t="str">
        <f t="shared" si="88"/>
        <v>D1T01A04</v>
      </c>
      <c r="C134" s="109" t="s">
        <v>393</v>
      </c>
      <c r="D134" s="109" t="s">
        <v>395</v>
      </c>
      <c r="E134" s="66" t="s">
        <v>56</v>
      </c>
      <c r="F134" s="66" t="s">
        <v>405</v>
      </c>
      <c r="G134" s="33"/>
      <c r="H134" s="68" t="s">
        <v>46</v>
      </c>
      <c r="I134" s="68" t="s">
        <v>46</v>
      </c>
      <c r="J134" s="68" t="s">
        <v>46</v>
      </c>
      <c r="K134" s="68" t="s">
        <v>46</v>
      </c>
      <c r="L134" s="69"/>
      <c r="M134" s="69"/>
      <c r="N134" s="66"/>
      <c r="O134" s="66"/>
      <c r="P134" s="66" t="s">
        <v>406</v>
      </c>
      <c r="Q134" s="66" t="s">
        <v>62</v>
      </c>
      <c r="R134" s="66" t="s">
        <v>254</v>
      </c>
      <c r="S134" s="72">
        <v>600</v>
      </c>
      <c r="T134" s="71"/>
      <c r="U134" s="72">
        <v>600</v>
      </c>
      <c r="V134" s="71"/>
      <c r="W134" s="72">
        <v>468</v>
      </c>
      <c r="X134" s="71">
        <v>0</v>
      </c>
      <c r="Y134" s="72">
        <f t="shared" si="89"/>
        <v>477.36</v>
      </c>
      <c r="Z134" s="72">
        <f t="shared" si="90"/>
        <v>0</v>
      </c>
      <c r="AA134" s="73"/>
      <c r="AB134" s="71">
        <v>0</v>
      </c>
      <c r="AC134" s="71">
        <v>0</v>
      </c>
      <c r="AD134" s="71"/>
      <c r="AE134" s="71"/>
      <c r="AF134" s="34"/>
    </row>
    <row r="135" spans="1:33" ht="20.399999999999999" thickBot="1" x14ac:dyDescent="0.75">
      <c r="A135" s="48">
        <v>132</v>
      </c>
      <c r="B135" s="34" t="str">
        <f t="shared" si="88"/>
        <v>D1T01A05</v>
      </c>
      <c r="C135" s="109" t="s">
        <v>393</v>
      </c>
      <c r="D135" s="109" t="s">
        <v>395</v>
      </c>
      <c r="E135" s="66" t="s">
        <v>63</v>
      </c>
      <c r="F135" s="66" t="s">
        <v>407</v>
      </c>
      <c r="G135" s="33"/>
      <c r="H135" s="68" t="s">
        <v>46</v>
      </c>
      <c r="I135" s="68" t="s">
        <v>46</v>
      </c>
      <c r="J135" s="68" t="s">
        <v>46</v>
      </c>
      <c r="K135" s="68" t="s">
        <v>46</v>
      </c>
      <c r="L135" s="69"/>
      <c r="M135" s="69"/>
      <c r="N135" s="66"/>
      <c r="O135" s="66"/>
      <c r="P135" s="66" t="s">
        <v>408</v>
      </c>
      <c r="Q135" s="66" t="s">
        <v>62</v>
      </c>
      <c r="R135" s="66" t="s">
        <v>295</v>
      </c>
      <c r="S135" s="72">
        <v>1300</v>
      </c>
      <c r="T135" s="71"/>
      <c r="U135" s="72">
        <v>1800</v>
      </c>
      <c r="V135" s="71"/>
      <c r="W135" s="72">
        <v>650</v>
      </c>
      <c r="X135" s="71">
        <v>0</v>
      </c>
      <c r="Y135" s="72">
        <f t="shared" si="89"/>
        <v>663</v>
      </c>
      <c r="Z135" s="72">
        <f t="shared" si="90"/>
        <v>0</v>
      </c>
      <c r="AA135" s="73"/>
      <c r="AB135" s="71">
        <v>438.13</v>
      </c>
      <c r="AC135" s="71">
        <v>0</v>
      </c>
      <c r="AD135" s="71"/>
      <c r="AE135" s="71"/>
      <c r="AF135" s="34"/>
    </row>
    <row r="136" spans="1:33" ht="20.399999999999999" thickBot="1" x14ac:dyDescent="0.75">
      <c r="A136" s="48">
        <v>133</v>
      </c>
      <c r="B136" s="34" t="str">
        <f t="shared" si="88"/>
        <v>D1T01A06</v>
      </c>
      <c r="C136" s="109" t="s">
        <v>393</v>
      </c>
      <c r="D136" s="109" t="s">
        <v>395</v>
      </c>
      <c r="E136" s="66" t="s">
        <v>67</v>
      </c>
      <c r="F136" s="66" t="s">
        <v>409</v>
      </c>
      <c r="G136" s="33"/>
      <c r="H136" s="68" t="s">
        <v>46</v>
      </c>
      <c r="I136" s="68" t="s">
        <v>46</v>
      </c>
      <c r="J136" s="68" t="s">
        <v>46</v>
      </c>
      <c r="K136" s="68" t="s">
        <v>46</v>
      </c>
      <c r="L136" s="69"/>
      <c r="M136" s="69"/>
      <c r="N136" s="66"/>
      <c r="O136" s="66"/>
      <c r="P136" s="66" t="s">
        <v>410</v>
      </c>
      <c r="Q136" s="66" t="s">
        <v>140</v>
      </c>
      <c r="R136" s="66" t="s">
        <v>299</v>
      </c>
      <c r="S136" s="72">
        <v>2300</v>
      </c>
      <c r="T136" s="71"/>
      <c r="U136" s="72">
        <v>2300</v>
      </c>
      <c r="V136" s="71"/>
      <c r="W136" s="72">
        <v>850</v>
      </c>
      <c r="X136" s="71">
        <v>0</v>
      </c>
      <c r="Y136" s="72">
        <f t="shared" si="89"/>
        <v>867</v>
      </c>
      <c r="Z136" s="72">
        <f t="shared" si="90"/>
        <v>0</v>
      </c>
      <c r="AA136" s="73"/>
      <c r="AB136" s="71">
        <v>429.55999999999995</v>
      </c>
      <c r="AC136" s="71">
        <v>0</v>
      </c>
      <c r="AD136" s="71"/>
      <c r="AE136" s="71"/>
      <c r="AF136" s="34"/>
    </row>
    <row r="137" spans="1:33" ht="20.399999999999999" thickBot="1" x14ac:dyDescent="0.75">
      <c r="A137" s="48">
        <v>134</v>
      </c>
      <c r="B137" s="34" t="str">
        <f t="shared" ref="B137:B139" si="91">P137</f>
        <v>D1T01A07</v>
      </c>
      <c r="C137" s="109" t="s">
        <v>393</v>
      </c>
      <c r="D137" s="109" t="s">
        <v>395</v>
      </c>
      <c r="E137" s="66" t="s">
        <v>71</v>
      </c>
      <c r="F137" s="66" t="s">
        <v>411</v>
      </c>
      <c r="G137" s="33"/>
      <c r="H137" s="68" t="s">
        <v>46</v>
      </c>
      <c r="I137" s="68" t="s">
        <v>46</v>
      </c>
      <c r="J137" s="68" t="s">
        <v>46</v>
      </c>
      <c r="K137" s="68" t="s">
        <v>46</v>
      </c>
      <c r="L137" s="69"/>
      <c r="M137" s="69"/>
      <c r="N137" s="66"/>
      <c r="O137" s="66"/>
      <c r="P137" s="66" t="s">
        <v>412</v>
      </c>
      <c r="Q137" s="66" t="s">
        <v>62</v>
      </c>
      <c r="R137" s="66" t="s">
        <v>131</v>
      </c>
      <c r="S137" s="72">
        <v>550</v>
      </c>
      <c r="T137" s="71"/>
      <c r="U137" s="72">
        <v>1000</v>
      </c>
      <c r="V137" s="71"/>
      <c r="W137" s="72">
        <v>500</v>
      </c>
      <c r="X137" s="71">
        <v>0</v>
      </c>
      <c r="Y137" s="72">
        <f t="shared" si="89"/>
        <v>510</v>
      </c>
      <c r="Z137" s="72">
        <f t="shared" si="90"/>
        <v>0</v>
      </c>
      <c r="AA137" s="73"/>
      <c r="AB137" s="71">
        <v>550</v>
      </c>
      <c r="AC137" s="71">
        <v>0</v>
      </c>
      <c r="AD137" s="71"/>
      <c r="AE137" s="71"/>
      <c r="AF137" s="34"/>
    </row>
    <row r="138" spans="1:33" ht="20.399999999999999" thickBot="1" x14ac:dyDescent="0.75">
      <c r="A138" s="48">
        <v>135</v>
      </c>
      <c r="B138" s="34" t="str">
        <f t="shared" si="91"/>
        <v>D1T01A08</v>
      </c>
      <c r="C138" s="109" t="s">
        <v>393</v>
      </c>
      <c r="D138" s="109" t="s">
        <v>395</v>
      </c>
      <c r="E138" s="66" t="s">
        <v>80</v>
      </c>
      <c r="F138" s="66" t="s">
        <v>413</v>
      </c>
      <c r="G138" s="33"/>
      <c r="H138" s="68" t="s">
        <v>46</v>
      </c>
      <c r="I138" s="68" t="s">
        <v>46</v>
      </c>
      <c r="J138" s="68" t="s">
        <v>46</v>
      </c>
      <c r="K138" s="68" t="s">
        <v>46</v>
      </c>
      <c r="L138" s="69"/>
      <c r="M138" s="69"/>
      <c r="N138" s="66"/>
      <c r="O138" s="66"/>
      <c r="P138" s="66" t="s">
        <v>414</v>
      </c>
      <c r="Q138" s="66" t="s">
        <v>79</v>
      </c>
      <c r="R138" s="66"/>
      <c r="S138" s="72">
        <v>250</v>
      </c>
      <c r="T138" s="71"/>
      <c r="U138" s="72">
        <v>250</v>
      </c>
      <c r="V138" s="71"/>
      <c r="W138" s="72">
        <v>125</v>
      </c>
      <c r="X138" s="71">
        <v>0</v>
      </c>
      <c r="Y138" s="72">
        <f t="shared" si="89"/>
        <v>127.5</v>
      </c>
      <c r="Z138" s="72">
        <f t="shared" si="90"/>
        <v>0</v>
      </c>
      <c r="AA138" s="73"/>
      <c r="AB138" s="71">
        <v>0</v>
      </c>
      <c r="AC138" s="71">
        <v>0</v>
      </c>
      <c r="AD138" s="71"/>
      <c r="AE138" s="71"/>
      <c r="AF138" s="34"/>
    </row>
    <row r="139" spans="1:33" ht="20.399999999999999" thickBot="1" x14ac:dyDescent="0.75">
      <c r="A139" s="48">
        <v>136</v>
      </c>
      <c r="B139" s="34" t="str">
        <f t="shared" si="91"/>
        <v>D1T01A09</v>
      </c>
      <c r="C139" s="109" t="s">
        <v>393</v>
      </c>
      <c r="D139" s="109" t="s">
        <v>395</v>
      </c>
      <c r="E139" s="66" t="s">
        <v>84</v>
      </c>
      <c r="F139" s="66" t="s">
        <v>415</v>
      </c>
      <c r="G139" s="33"/>
      <c r="H139" s="68" t="s">
        <v>46</v>
      </c>
      <c r="I139" s="68" t="s">
        <v>46</v>
      </c>
      <c r="J139" s="68" t="s">
        <v>46</v>
      </c>
      <c r="K139" s="68" t="s">
        <v>46</v>
      </c>
      <c r="L139" s="78"/>
      <c r="M139" s="69"/>
      <c r="N139" s="66"/>
      <c r="O139" s="66"/>
      <c r="P139" s="66" t="s">
        <v>416</v>
      </c>
      <c r="Q139" s="66" t="s">
        <v>140</v>
      </c>
      <c r="R139" s="66"/>
      <c r="S139" s="72">
        <v>250</v>
      </c>
      <c r="T139" s="71"/>
      <c r="U139" s="72">
        <v>250</v>
      </c>
      <c r="V139" s="71"/>
      <c r="W139" s="72">
        <v>125</v>
      </c>
      <c r="X139" s="71">
        <v>0</v>
      </c>
      <c r="Y139" s="72">
        <f t="shared" si="89"/>
        <v>127.5</v>
      </c>
      <c r="Z139" s="72">
        <f t="shared" si="90"/>
        <v>0</v>
      </c>
      <c r="AA139" s="73"/>
      <c r="AB139" s="71">
        <v>0</v>
      </c>
      <c r="AC139" s="71">
        <v>0</v>
      </c>
      <c r="AD139" s="71"/>
      <c r="AE139" s="71"/>
      <c r="AF139" s="34"/>
    </row>
    <row r="140" spans="1:33" ht="20.399999999999999" thickBot="1" x14ac:dyDescent="0.75">
      <c r="A140" s="48">
        <v>137</v>
      </c>
      <c r="B140" s="34"/>
      <c r="C140" s="109" t="s">
        <v>393</v>
      </c>
      <c r="D140" s="103" t="s">
        <v>417</v>
      </c>
      <c r="E140" s="104"/>
      <c r="F140" s="104" t="s">
        <v>418</v>
      </c>
      <c r="G140" s="105"/>
      <c r="H140" s="106"/>
      <c r="I140" s="106"/>
      <c r="J140" s="106"/>
      <c r="K140" s="106"/>
      <c r="L140" s="104"/>
      <c r="M140" s="104"/>
      <c r="N140" s="104"/>
      <c r="O140" s="104"/>
      <c r="P140" s="104"/>
      <c r="Q140" s="104" t="s">
        <v>79</v>
      </c>
      <c r="R140" s="104"/>
      <c r="S140" s="110">
        <f t="shared" ref="S140:Z140" si="92">SUM(S141:S142)</f>
        <v>8000</v>
      </c>
      <c r="T140" s="111">
        <f t="shared" si="92"/>
        <v>0</v>
      </c>
      <c r="U140" s="111">
        <f t="shared" si="92"/>
        <v>8000</v>
      </c>
      <c r="V140" s="111">
        <f t="shared" si="92"/>
        <v>0</v>
      </c>
      <c r="W140" s="111">
        <f t="shared" si="92"/>
        <v>2500</v>
      </c>
      <c r="X140" s="111">
        <f t="shared" si="92"/>
        <v>0</v>
      </c>
      <c r="Y140" s="111">
        <f t="shared" si="92"/>
        <v>2550</v>
      </c>
      <c r="Z140" s="111">
        <f t="shared" si="92"/>
        <v>0</v>
      </c>
      <c r="AA140" s="73"/>
      <c r="AB140" s="111">
        <v>2470.0100000000002</v>
      </c>
      <c r="AC140" s="111">
        <v>0</v>
      </c>
      <c r="AD140" s="111"/>
      <c r="AE140" s="111"/>
      <c r="AF140" s="34"/>
    </row>
    <row r="141" spans="1:33" ht="20.399999999999999" thickBot="1" x14ac:dyDescent="0.75">
      <c r="A141" s="48">
        <v>138</v>
      </c>
      <c r="B141" s="34" t="str">
        <f>P141</f>
        <v>D1T02A10</v>
      </c>
      <c r="C141" s="57" t="s">
        <v>393</v>
      </c>
      <c r="D141" s="57" t="s">
        <v>417</v>
      </c>
      <c r="E141" s="66" t="s">
        <v>88</v>
      </c>
      <c r="F141" s="66" t="s">
        <v>419</v>
      </c>
      <c r="G141" s="33"/>
      <c r="H141" s="68" t="s">
        <v>46</v>
      </c>
      <c r="I141" s="68" t="s">
        <v>46</v>
      </c>
      <c r="J141" s="68" t="s">
        <v>46</v>
      </c>
      <c r="K141" s="68" t="s">
        <v>46</v>
      </c>
      <c r="L141" s="69"/>
      <c r="M141" s="69"/>
      <c r="N141" s="66"/>
      <c r="O141" s="66"/>
      <c r="P141" s="66" t="s">
        <v>420</v>
      </c>
      <c r="Q141" s="66" t="s">
        <v>79</v>
      </c>
      <c r="R141" s="66"/>
      <c r="S141" s="72">
        <v>3000</v>
      </c>
      <c r="T141" s="71"/>
      <c r="U141" s="72">
        <v>3000</v>
      </c>
      <c r="V141" s="71"/>
      <c r="W141" s="72">
        <v>2000</v>
      </c>
      <c r="X141" s="71">
        <v>0</v>
      </c>
      <c r="Y141" s="72">
        <f>W141+(W141*0.02)</f>
        <v>2040</v>
      </c>
      <c r="Z141" s="72">
        <f>X141+(X141*0.02)</f>
        <v>0</v>
      </c>
      <c r="AA141" s="73"/>
      <c r="AB141" s="71">
        <v>2060.11</v>
      </c>
      <c r="AC141" s="71">
        <v>0</v>
      </c>
      <c r="AD141" s="71"/>
      <c r="AE141" s="71"/>
      <c r="AF141" s="34"/>
    </row>
    <row r="142" spans="1:33" ht="20.399999999999999" thickBot="1" x14ac:dyDescent="0.75">
      <c r="A142" s="48">
        <v>139</v>
      </c>
      <c r="B142" s="34" t="str">
        <f>P142</f>
        <v>D1T02A11</v>
      </c>
      <c r="C142" s="57" t="s">
        <v>393</v>
      </c>
      <c r="D142" s="57" t="s">
        <v>417</v>
      </c>
      <c r="E142" s="66" t="s">
        <v>92</v>
      </c>
      <c r="F142" s="138" t="s">
        <v>421</v>
      </c>
      <c r="G142" s="33"/>
      <c r="H142" s="68" t="s">
        <v>46</v>
      </c>
      <c r="I142" s="68" t="s">
        <v>46</v>
      </c>
      <c r="J142" s="68" t="s">
        <v>46</v>
      </c>
      <c r="K142" s="68" t="s">
        <v>46</v>
      </c>
      <c r="L142" s="69"/>
      <c r="M142" s="69"/>
      <c r="N142" s="66"/>
      <c r="O142" s="66"/>
      <c r="P142" s="66" t="s">
        <v>422</v>
      </c>
      <c r="Q142" s="66" t="s">
        <v>79</v>
      </c>
      <c r="R142" s="66"/>
      <c r="S142" s="72">
        <v>5000</v>
      </c>
      <c r="T142" s="71"/>
      <c r="U142" s="72">
        <v>5000</v>
      </c>
      <c r="V142" s="71"/>
      <c r="W142" s="72">
        <v>500</v>
      </c>
      <c r="X142" s="71">
        <v>0</v>
      </c>
      <c r="Y142" s="72">
        <f>W142+(W142*0.02)</f>
        <v>510</v>
      </c>
      <c r="Z142" s="72">
        <f>X142+(X142*0.02)</f>
        <v>0</v>
      </c>
      <c r="AA142" s="73"/>
      <c r="AB142" s="71">
        <v>409.9</v>
      </c>
      <c r="AC142" s="71">
        <v>0</v>
      </c>
      <c r="AD142" s="71"/>
      <c r="AE142" s="71"/>
      <c r="AF142" s="34"/>
    </row>
    <row r="143" spans="1:33" ht="40.200000000000003" thickBot="1" x14ac:dyDescent="0.75">
      <c r="A143" s="48">
        <v>140</v>
      </c>
      <c r="B143" s="34"/>
      <c r="C143" s="96" t="s">
        <v>423</v>
      </c>
      <c r="D143" s="96"/>
      <c r="E143" s="97"/>
      <c r="F143" s="139" t="s">
        <v>424</v>
      </c>
      <c r="G143" s="98"/>
      <c r="H143" s="99"/>
      <c r="I143" s="99"/>
      <c r="J143" s="99"/>
      <c r="K143" s="99"/>
      <c r="L143" s="97"/>
      <c r="M143" s="97"/>
      <c r="N143" s="97"/>
      <c r="O143" s="97"/>
      <c r="P143" s="97"/>
      <c r="Q143" s="97" t="s">
        <v>39</v>
      </c>
      <c r="R143" s="97"/>
      <c r="S143" s="101">
        <f>S144+S151+S154+S158</f>
        <v>353180</v>
      </c>
      <c r="T143" s="101">
        <f>T144+T151+T154+T158</f>
        <v>2200</v>
      </c>
      <c r="U143" s="101">
        <f>U144+U151+U154+U158</f>
        <v>430380</v>
      </c>
      <c r="V143" s="101">
        <f>V144+V151+V154+V158</f>
        <v>2200</v>
      </c>
      <c r="W143" s="101">
        <f>W144+W151+W154+W158+W161+W162</f>
        <v>439180</v>
      </c>
      <c r="X143" s="101">
        <f>X144+X151+X154+X158+X161+X162</f>
        <v>0</v>
      </c>
      <c r="Y143" s="101">
        <f>Y144+Y151+Y154+Y158+Y161+Y162</f>
        <v>447963.60000000009</v>
      </c>
      <c r="Z143" s="101">
        <f>Z144+Z151+Z154+Z158+Z161+Z162</f>
        <v>0</v>
      </c>
      <c r="AA143" s="102"/>
      <c r="AB143" s="101">
        <f t="shared" ref="AB143:AC143" si="93">AB144+AB151+AB154+AB158</f>
        <v>387662.07999999996</v>
      </c>
      <c r="AC143" s="101">
        <f t="shared" si="93"/>
        <v>2535.79</v>
      </c>
      <c r="AD143" s="101">
        <v>276749.68999999994</v>
      </c>
      <c r="AE143" s="101">
        <v>507.39</v>
      </c>
      <c r="AF143" s="34"/>
    </row>
    <row r="144" spans="1:33" ht="20.399999999999999" thickBot="1" x14ac:dyDescent="0.75">
      <c r="A144" s="48">
        <v>141</v>
      </c>
      <c r="B144" s="34"/>
      <c r="C144" s="109" t="s">
        <v>423</v>
      </c>
      <c r="D144" s="103" t="s">
        <v>425</v>
      </c>
      <c r="E144" s="104"/>
      <c r="F144" s="140" t="s">
        <v>426</v>
      </c>
      <c r="G144" s="112"/>
      <c r="H144" s="106"/>
      <c r="I144" s="106"/>
      <c r="J144" s="106"/>
      <c r="K144" s="106"/>
      <c r="L144" s="104"/>
      <c r="M144" s="104"/>
      <c r="N144" s="104"/>
      <c r="O144" s="104"/>
      <c r="P144" s="104"/>
      <c r="Q144" s="104" t="s">
        <v>39</v>
      </c>
      <c r="R144" s="104"/>
      <c r="S144" s="110">
        <f t="shared" ref="S144:Z144" si="94">SUM(S145:S150)</f>
        <v>37180</v>
      </c>
      <c r="T144" s="111">
        <f t="shared" si="94"/>
        <v>0</v>
      </c>
      <c r="U144" s="111">
        <f t="shared" si="94"/>
        <v>43880</v>
      </c>
      <c r="V144" s="111">
        <f t="shared" si="94"/>
        <v>0</v>
      </c>
      <c r="W144" s="111">
        <f t="shared" si="94"/>
        <v>39180</v>
      </c>
      <c r="X144" s="111">
        <f t="shared" si="94"/>
        <v>0</v>
      </c>
      <c r="Y144" s="111">
        <f t="shared" si="94"/>
        <v>39963.599999999999</v>
      </c>
      <c r="Z144" s="111">
        <f t="shared" si="94"/>
        <v>0</v>
      </c>
      <c r="AA144" s="73"/>
      <c r="AB144" s="111">
        <f t="shared" ref="AB144:AC144" si="95">SUM(AB145:AB150)</f>
        <v>38048.319999999992</v>
      </c>
      <c r="AC144" s="111">
        <f t="shared" si="95"/>
        <v>0</v>
      </c>
      <c r="AD144" s="111"/>
      <c r="AE144" s="111"/>
      <c r="AF144" s="34"/>
    </row>
    <row r="145" spans="1:32" ht="20.399999999999999" thickBot="1" x14ac:dyDescent="0.75">
      <c r="A145" s="48">
        <v>142</v>
      </c>
      <c r="B145" s="34" t="str">
        <f t="shared" ref="B145:B150" si="96">P145</f>
        <v>D2T03A12</v>
      </c>
      <c r="C145" s="109" t="s">
        <v>423</v>
      </c>
      <c r="D145" s="109" t="s">
        <v>425</v>
      </c>
      <c r="E145" s="66" t="s">
        <v>99</v>
      </c>
      <c r="F145" s="66" t="s">
        <v>427</v>
      </c>
      <c r="G145" s="33"/>
      <c r="H145" s="68" t="s">
        <v>46</v>
      </c>
      <c r="I145" s="68" t="s">
        <v>46</v>
      </c>
      <c r="J145" s="68" t="s">
        <v>46</v>
      </c>
      <c r="K145" s="68" t="s">
        <v>46</v>
      </c>
      <c r="L145" s="69"/>
      <c r="M145" s="69"/>
      <c r="N145" s="66"/>
      <c r="O145" s="66"/>
      <c r="P145" s="66" t="s">
        <v>428</v>
      </c>
      <c r="Q145" s="66" t="s">
        <v>140</v>
      </c>
      <c r="R145" s="66"/>
      <c r="S145" s="72">
        <v>465</v>
      </c>
      <c r="T145" s="71"/>
      <c r="U145" s="72">
        <v>465</v>
      </c>
      <c r="V145" s="71"/>
      <c r="W145" s="72">
        <f>U145</f>
        <v>465</v>
      </c>
      <c r="X145" s="71">
        <v>0</v>
      </c>
      <c r="Y145" s="72">
        <f>W145+(W145*0.02)</f>
        <v>474.3</v>
      </c>
      <c r="Z145" s="72">
        <f>X145+(X145*0.02)</f>
        <v>0</v>
      </c>
      <c r="AA145" s="73"/>
      <c r="AB145" s="71">
        <v>464.31000000000034</v>
      </c>
      <c r="AC145" s="71">
        <v>0</v>
      </c>
      <c r="AD145" s="71"/>
      <c r="AE145" s="71"/>
      <c r="AF145" s="34"/>
    </row>
    <row r="146" spans="1:32" ht="20.399999999999999" thickBot="1" x14ac:dyDescent="0.75">
      <c r="A146" s="48">
        <v>143</v>
      </c>
      <c r="B146" s="34" t="str">
        <f t="shared" si="96"/>
        <v>D2T03A13</v>
      </c>
      <c r="C146" s="109" t="s">
        <v>423</v>
      </c>
      <c r="D146" s="109" t="s">
        <v>425</v>
      </c>
      <c r="E146" s="66" t="s">
        <v>104</v>
      </c>
      <c r="F146" s="66" t="s">
        <v>429</v>
      </c>
      <c r="G146" s="33"/>
      <c r="H146" s="68" t="s">
        <v>46</v>
      </c>
      <c r="I146" s="68" t="s">
        <v>46</v>
      </c>
      <c r="J146" s="68" t="s">
        <v>46</v>
      </c>
      <c r="K146" s="68" t="s">
        <v>46</v>
      </c>
      <c r="L146" s="69"/>
      <c r="M146" s="69"/>
      <c r="N146" s="66"/>
      <c r="O146" s="66"/>
      <c r="P146" s="66" t="s">
        <v>430</v>
      </c>
      <c r="Q146" s="66" t="s">
        <v>79</v>
      </c>
      <c r="R146" s="66"/>
      <c r="S146" s="72">
        <v>1065</v>
      </c>
      <c r="T146" s="71"/>
      <c r="U146" s="72">
        <v>1065</v>
      </c>
      <c r="V146" s="71"/>
      <c r="W146" s="72">
        <f>U146</f>
        <v>1065</v>
      </c>
      <c r="X146" s="71">
        <v>0</v>
      </c>
      <c r="Y146" s="72">
        <f t="shared" ref="Y146:Y150" si="97">W146+(W146*0.02)</f>
        <v>1086.3</v>
      </c>
      <c r="Z146" s="72">
        <f t="shared" ref="Z146:Z150" si="98">X146+(X146*0.02)</f>
        <v>0</v>
      </c>
      <c r="AA146" s="73"/>
      <c r="AB146" s="71">
        <v>1065.19</v>
      </c>
      <c r="AC146" s="71">
        <v>0</v>
      </c>
      <c r="AD146" s="71"/>
      <c r="AE146" s="71"/>
      <c r="AF146" s="34"/>
    </row>
    <row r="147" spans="1:32" ht="20.399999999999999" thickBot="1" x14ac:dyDescent="0.75">
      <c r="A147" s="48">
        <v>144</v>
      </c>
      <c r="B147" s="34" t="str">
        <f t="shared" si="96"/>
        <v>D2T03A14</v>
      </c>
      <c r="C147" s="109" t="s">
        <v>423</v>
      </c>
      <c r="D147" s="109" t="s">
        <v>425</v>
      </c>
      <c r="E147" s="66" t="s">
        <v>108</v>
      </c>
      <c r="F147" s="66" t="s">
        <v>431</v>
      </c>
      <c r="G147" s="33"/>
      <c r="H147" s="68" t="s">
        <v>46</v>
      </c>
      <c r="I147" s="68" t="s">
        <v>46</v>
      </c>
      <c r="J147" s="68" t="s">
        <v>46</v>
      </c>
      <c r="K147" s="68" t="s">
        <v>46</v>
      </c>
      <c r="L147" s="69"/>
      <c r="M147" s="69"/>
      <c r="N147" s="66"/>
      <c r="O147" s="66"/>
      <c r="P147" s="66" t="s">
        <v>432</v>
      </c>
      <c r="Q147" s="66" t="s">
        <v>79</v>
      </c>
      <c r="R147" s="66"/>
      <c r="S147" s="72">
        <v>350</v>
      </c>
      <c r="T147" s="71"/>
      <c r="U147" s="72">
        <v>350</v>
      </c>
      <c r="V147" s="71"/>
      <c r="W147" s="72">
        <f>U147</f>
        <v>350</v>
      </c>
      <c r="X147" s="71">
        <v>0</v>
      </c>
      <c r="Y147" s="72">
        <f t="shared" si="97"/>
        <v>357</v>
      </c>
      <c r="Z147" s="72">
        <f t="shared" si="98"/>
        <v>0</v>
      </c>
      <c r="AA147" s="73"/>
      <c r="AB147" s="71">
        <v>444.74</v>
      </c>
      <c r="AC147" s="71">
        <v>0</v>
      </c>
      <c r="AD147" s="71"/>
      <c r="AE147" s="71"/>
      <c r="AF147" s="34"/>
    </row>
    <row r="148" spans="1:32" ht="20.399999999999999" thickBot="1" x14ac:dyDescent="0.75">
      <c r="A148" s="48">
        <v>145</v>
      </c>
      <c r="B148" s="34" t="str">
        <f t="shared" si="96"/>
        <v>D2T03A15</v>
      </c>
      <c r="C148" s="109" t="s">
        <v>423</v>
      </c>
      <c r="D148" s="109" t="s">
        <v>425</v>
      </c>
      <c r="E148" s="66" t="s">
        <v>116</v>
      </c>
      <c r="F148" s="66" t="s">
        <v>433</v>
      </c>
      <c r="G148" s="33"/>
      <c r="H148" s="68" t="s">
        <v>46</v>
      </c>
      <c r="I148" s="68" t="s">
        <v>46</v>
      </c>
      <c r="J148" s="68" t="s">
        <v>46</v>
      </c>
      <c r="K148" s="68" t="s">
        <v>46</v>
      </c>
      <c r="L148" s="69"/>
      <c r="M148" s="69"/>
      <c r="N148" s="66"/>
      <c r="O148" s="66"/>
      <c r="P148" s="66" t="s">
        <v>434</v>
      </c>
      <c r="Q148" s="66" t="s">
        <v>79</v>
      </c>
      <c r="R148" s="66"/>
      <c r="S148" s="72">
        <v>35000</v>
      </c>
      <c r="T148" s="71"/>
      <c r="U148" s="72">
        <v>35000</v>
      </c>
      <c r="V148" s="71"/>
      <c r="W148" s="72">
        <v>33000</v>
      </c>
      <c r="X148" s="71">
        <v>0</v>
      </c>
      <c r="Y148" s="72">
        <f t="shared" si="97"/>
        <v>33660</v>
      </c>
      <c r="Z148" s="72">
        <f t="shared" si="98"/>
        <v>0</v>
      </c>
      <c r="AA148" s="73"/>
      <c r="AB148" s="71">
        <v>31985</v>
      </c>
      <c r="AC148" s="71">
        <v>0</v>
      </c>
      <c r="AD148" s="71"/>
      <c r="AE148" s="71"/>
      <c r="AF148" s="34"/>
    </row>
    <row r="149" spans="1:32" ht="20.399999999999999" thickBot="1" x14ac:dyDescent="0.75">
      <c r="A149" s="48">
        <v>146</v>
      </c>
      <c r="B149" s="34" t="str">
        <f t="shared" si="96"/>
        <v>D2T03B15</v>
      </c>
      <c r="C149" s="109" t="s">
        <v>435</v>
      </c>
      <c r="D149" s="109" t="s">
        <v>436</v>
      </c>
      <c r="E149" s="66" t="s">
        <v>116</v>
      </c>
      <c r="F149" s="91" t="s">
        <v>437</v>
      </c>
      <c r="G149" s="33"/>
      <c r="H149" s="68" t="s">
        <v>46</v>
      </c>
      <c r="I149" s="68" t="s">
        <v>46</v>
      </c>
      <c r="J149" s="68" t="s">
        <v>46</v>
      </c>
      <c r="K149" s="68" t="s">
        <v>46</v>
      </c>
      <c r="L149" s="69"/>
      <c r="M149" s="69"/>
      <c r="N149" s="66"/>
      <c r="O149" s="66"/>
      <c r="P149" s="91" t="s">
        <v>438</v>
      </c>
      <c r="Q149" s="66" t="s">
        <v>79</v>
      </c>
      <c r="R149" s="66"/>
      <c r="S149" s="72">
        <v>0</v>
      </c>
      <c r="T149" s="71"/>
      <c r="U149" s="72">
        <v>4000</v>
      </c>
      <c r="V149" s="71"/>
      <c r="W149" s="72">
        <v>4000</v>
      </c>
      <c r="X149" s="71">
        <v>0</v>
      </c>
      <c r="Y149" s="72">
        <f t="shared" si="97"/>
        <v>4080</v>
      </c>
      <c r="Z149" s="72">
        <f t="shared" si="98"/>
        <v>0</v>
      </c>
      <c r="AA149" s="73"/>
      <c r="AB149" s="71">
        <v>3964.0899999999983</v>
      </c>
      <c r="AC149" s="71">
        <v>0</v>
      </c>
      <c r="AD149" s="71"/>
      <c r="AE149" s="71"/>
      <c r="AF149" s="34"/>
    </row>
    <row r="150" spans="1:32" ht="20.399999999999999" thickBot="1" x14ac:dyDescent="0.75">
      <c r="A150" s="48">
        <v>147</v>
      </c>
      <c r="B150" s="34" t="str">
        <f t="shared" si="96"/>
        <v>D2T03A16</v>
      </c>
      <c r="C150" s="109" t="s">
        <v>423</v>
      </c>
      <c r="D150" s="109" t="s">
        <v>425</v>
      </c>
      <c r="E150" s="66" t="s">
        <v>120</v>
      </c>
      <c r="F150" s="66" t="s">
        <v>439</v>
      </c>
      <c r="G150" s="33"/>
      <c r="H150" s="68" t="s">
        <v>46</v>
      </c>
      <c r="I150" s="68" t="s">
        <v>46</v>
      </c>
      <c r="J150" s="68" t="s">
        <v>46</v>
      </c>
      <c r="K150" s="68" t="s">
        <v>46</v>
      </c>
      <c r="L150" s="69"/>
      <c r="M150" s="69"/>
      <c r="N150" s="66"/>
      <c r="O150" s="66"/>
      <c r="P150" s="66" t="s">
        <v>440</v>
      </c>
      <c r="Q150" s="66" t="s">
        <v>79</v>
      </c>
      <c r="R150" s="66"/>
      <c r="S150" s="72">
        <v>300</v>
      </c>
      <c r="T150" s="71"/>
      <c r="U150" s="72">
        <v>3000</v>
      </c>
      <c r="V150" s="71"/>
      <c r="W150" s="72">
        <v>300</v>
      </c>
      <c r="X150" s="71">
        <v>0</v>
      </c>
      <c r="Y150" s="72">
        <f t="shared" si="97"/>
        <v>306</v>
      </c>
      <c r="Z150" s="72">
        <f t="shared" si="98"/>
        <v>0</v>
      </c>
      <c r="AA150" s="73"/>
      <c r="AB150" s="71">
        <v>124.99000000000005</v>
      </c>
      <c r="AC150" s="71">
        <v>0</v>
      </c>
      <c r="AD150" s="71"/>
      <c r="AE150" s="71"/>
      <c r="AF150" s="34"/>
    </row>
    <row r="151" spans="1:32" ht="20.399999999999999" thickBot="1" x14ac:dyDescent="0.75">
      <c r="A151" s="48">
        <v>148</v>
      </c>
      <c r="B151" s="34"/>
      <c r="C151" s="57" t="s">
        <v>423</v>
      </c>
      <c r="D151" s="103" t="s">
        <v>436</v>
      </c>
      <c r="E151" s="104"/>
      <c r="F151" s="104" t="s">
        <v>441</v>
      </c>
      <c r="G151" s="105"/>
      <c r="H151" s="106"/>
      <c r="I151" s="106"/>
      <c r="J151" s="106"/>
      <c r="K151" s="106"/>
      <c r="L151" s="104"/>
      <c r="M151" s="104"/>
      <c r="N151" s="104"/>
      <c r="O151" s="104"/>
      <c r="P151" s="104"/>
      <c r="Q151" s="104" t="s">
        <v>79</v>
      </c>
      <c r="R151" s="104"/>
      <c r="S151" s="110">
        <f t="shared" ref="S151:Z151" si="99">SUM(S152:S153)</f>
        <v>24000</v>
      </c>
      <c r="T151" s="110">
        <f t="shared" si="99"/>
        <v>0</v>
      </c>
      <c r="U151" s="110">
        <f t="shared" si="99"/>
        <v>22000</v>
      </c>
      <c r="V151" s="110">
        <f t="shared" si="99"/>
        <v>0</v>
      </c>
      <c r="W151" s="110">
        <f t="shared" si="99"/>
        <v>22000</v>
      </c>
      <c r="X151" s="110">
        <f t="shared" si="99"/>
        <v>0</v>
      </c>
      <c r="Y151" s="110">
        <f t="shared" si="99"/>
        <v>22440</v>
      </c>
      <c r="Z151" s="110">
        <f t="shared" si="99"/>
        <v>0</v>
      </c>
      <c r="AA151" s="79"/>
      <c r="AB151" s="110">
        <f t="shared" ref="AB151:AC151" si="100">SUM(AB152:AB153)</f>
        <v>24614.840000000011</v>
      </c>
      <c r="AC151" s="110">
        <f t="shared" si="100"/>
        <v>0</v>
      </c>
      <c r="AD151" s="110"/>
      <c r="AE151" s="110"/>
      <c r="AF151" s="34"/>
    </row>
    <row r="152" spans="1:32" ht="20.399999999999999" thickBot="1" x14ac:dyDescent="0.75">
      <c r="A152" s="48">
        <v>149</v>
      </c>
      <c r="B152" s="34" t="str">
        <f>P152</f>
        <v>D2T04A17</v>
      </c>
      <c r="C152" s="109" t="s">
        <v>423</v>
      </c>
      <c r="D152" s="109" t="s">
        <v>436</v>
      </c>
      <c r="E152" s="66" t="s">
        <v>123</v>
      </c>
      <c r="F152" s="66" t="s">
        <v>442</v>
      </c>
      <c r="G152" s="33"/>
      <c r="H152" s="68" t="s">
        <v>46</v>
      </c>
      <c r="I152" s="68" t="s">
        <v>46</v>
      </c>
      <c r="J152" s="68" t="s">
        <v>46</v>
      </c>
      <c r="K152" s="68" t="s">
        <v>46</v>
      </c>
      <c r="L152" s="69"/>
      <c r="M152" s="69"/>
      <c r="N152" s="66"/>
      <c r="O152" s="66"/>
      <c r="P152" s="66" t="s">
        <v>443</v>
      </c>
      <c r="Q152" s="66" t="s">
        <v>79</v>
      </c>
      <c r="R152" s="66"/>
      <c r="S152" s="72">
        <v>24000</v>
      </c>
      <c r="T152" s="71"/>
      <c r="U152" s="72">
        <v>22000</v>
      </c>
      <c r="V152" s="71"/>
      <c r="W152" s="72">
        <v>22000</v>
      </c>
      <c r="X152" s="71">
        <v>0</v>
      </c>
      <c r="Y152" s="72">
        <f>W152+(W152*0.02)</f>
        <v>22440</v>
      </c>
      <c r="Z152" s="72">
        <f>X152+(X152*0.02)</f>
        <v>0</v>
      </c>
      <c r="AA152" s="73"/>
      <c r="AB152" s="71">
        <v>24527.73000000001</v>
      </c>
      <c r="AC152" s="71">
        <v>0</v>
      </c>
      <c r="AD152" s="71"/>
      <c r="AE152" s="71"/>
      <c r="AF152" s="34"/>
    </row>
    <row r="153" spans="1:32" ht="20.399999999999999" thickBot="1" x14ac:dyDescent="0.75">
      <c r="A153" s="48">
        <v>150</v>
      </c>
      <c r="B153" s="34" t="str">
        <f>P153</f>
        <v>D2T04A18</v>
      </c>
      <c r="C153" s="109" t="s">
        <v>423</v>
      </c>
      <c r="D153" s="109" t="s">
        <v>436</v>
      </c>
      <c r="E153" s="66" t="s">
        <v>126</v>
      </c>
      <c r="F153" s="66" t="s">
        <v>444</v>
      </c>
      <c r="G153" s="33"/>
      <c r="H153" s="68"/>
      <c r="I153" s="68"/>
      <c r="J153" s="68"/>
      <c r="K153" s="68"/>
      <c r="L153" s="66"/>
      <c r="M153" s="66"/>
      <c r="N153" s="66"/>
      <c r="O153" s="66"/>
      <c r="P153" s="66" t="s">
        <v>445</v>
      </c>
      <c r="Q153" s="66" t="s">
        <v>79</v>
      </c>
      <c r="R153" s="66"/>
      <c r="S153" s="72"/>
      <c r="T153" s="71"/>
      <c r="U153" s="72"/>
      <c r="V153" s="71"/>
      <c r="W153" s="72">
        <v>0</v>
      </c>
      <c r="X153" s="71">
        <v>0</v>
      </c>
      <c r="Y153" s="72">
        <f>W153+(W153*0.02)</f>
        <v>0</v>
      </c>
      <c r="Z153" s="72">
        <f>X153+(X153*0.02)</f>
        <v>0</v>
      </c>
      <c r="AA153" s="73"/>
      <c r="AB153" s="71">
        <v>87.11</v>
      </c>
      <c r="AC153" s="71">
        <v>0</v>
      </c>
      <c r="AD153" s="71"/>
      <c r="AE153" s="71"/>
      <c r="AF153" s="34"/>
    </row>
    <row r="154" spans="1:32" ht="20.399999999999999" thickBot="1" x14ac:dyDescent="0.75">
      <c r="A154" s="48">
        <v>151</v>
      </c>
      <c r="B154" s="34"/>
      <c r="C154" s="109" t="s">
        <v>423</v>
      </c>
      <c r="D154" s="103" t="s">
        <v>446</v>
      </c>
      <c r="E154" s="104"/>
      <c r="F154" s="104" t="s">
        <v>447</v>
      </c>
      <c r="G154" s="105"/>
      <c r="H154" s="106"/>
      <c r="I154" s="106"/>
      <c r="J154" s="106"/>
      <c r="K154" s="106"/>
      <c r="L154" s="104"/>
      <c r="M154" s="104"/>
      <c r="N154" s="104"/>
      <c r="O154" s="104"/>
      <c r="P154" s="104"/>
      <c r="Q154" s="104" t="s">
        <v>39</v>
      </c>
      <c r="R154" s="104"/>
      <c r="S154" s="110">
        <f t="shared" ref="S154:Z154" si="101">SUM(S155:S157)</f>
        <v>20000</v>
      </c>
      <c r="T154" s="111">
        <f t="shared" si="101"/>
        <v>0</v>
      </c>
      <c r="U154" s="111">
        <f t="shared" si="101"/>
        <v>20000</v>
      </c>
      <c r="V154" s="111">
        <f t="shared" si="101"/>
        <v>0</v>
      </c>
      <c r="W154" s="111">
        <f t="shared" si="101"/>
        <v>16000</v>
      </c>
      <c r="X154" s="111">
        <f t="shared" si="101"/>
        <v>0</v>
      </c>
      <c r="Y154" s="111">
        <f t="shared" si="101"/>
        <v>16320</v>
      </c>
      <c r="Z154" s="111">
        <f t="shared" si="101"/>
        <v>0</v>
      </c>
      <c r="AA154" s="73"/>
      <c r="AB154" s="111">
        <f t="shared" ref="AB154:AC154" si="102">SUM(AB155:AB157)</f>
        <v>14765.22</v>
      </c>
      <c r="AC154" s="111">
        <f t="shared" si="102"/>
        <v>0</v>
      </c>
      <c r="AD154" s="111"/>
      <c r="AE154" s="111"/>
      <c r="AF154" s="34"/>
    </row>
    <row r="155" spans="1:32" ht="20.399999999999999" thickBot="1" x14ac:dyDescent="0.75">
      <c r="A155" s="48">
        <v>152</v>
      </c>
      <c r="B155" s="34" t="str">
        <f>P155</f>
        <v>D2T05A19</v>
      </c>
      <c r="C155" s="109" t="s">
        <v>423</v>
      </c>
      <c r="D155" s="109" t="s">
        <v>446</v>
      </c>
      <c r="E155" s="66" t="s">
        <v>132</v>
      </c>
      <c r="F155" s="66" t="s">
        <v>448</v>
      </c>
      <c r="G155" s="33"/>
      <c r="H155" s="68" t="s">
        <v>46</v>
      </c>
      <c r="I155" s="68" t="s">
        <v>46</v>
      </c>
      <c r="J155" s="68" t="s">
        <v>46</v>
      </c>
      <c r="K155" s="68" t="s">
        <v>46</v>
      </c>
      <c r="L155" s="69"/>
      <c r="M155" s="69"/>
      <c r="N155" s="66"/>
      <c r="O155" s="66"/>
      <c r="P155" s="66" t="s">
        <v>449</v>
      </c>
      <c r="Q155" s="66" t="s">
        <v>48</v>
      </c>
      <c r="R155" s="66"/>
      <c r="S155" s="72">
        <v>8000</v>
      </c>
      <c r="T155" s="71"/>
      <c r="U155" s="72">
        <v>8000</v>
      </c>
      <c r="V155" s="71"/>
      <c r="W155" s="72">
        <v>6400</v>
      </c>
      <c r="X155" s="71">
        <v>0</v>
      </c>
      <c r="Y155" s="72">
        <f>W155+(W155*0.02)</f>
        <v>6528</v>
      </c>
      <c r="Z155" s="72">
        <f>X155+(X155*0.02)</f>
        <v>0</v>
      </c>
      <c r="AA155" s="73"/>
      <c r="AB155" s="71">
        <v>6362.1500000000005</v>
      </c>
      <c r="AC155" s="71">
        <v>0</v>
      </c>
      <c r="AD155" s="71"/>
      <c r="AE155" s="71"/>
      <c r="AF155" s="34"/>
    </row>
    <row r="156" spans="1:32" ht="20.399999999999999" thickBot="1" x14ac:dyDescent="0.75">
      <c r="A156" s="48">
        <v>153</v>
      </c>
      <c r="B156" s="34" t="str">
        <f>P156</f>
        <v>D2T05A20</v>
      </c>
      <c r="C156" s="109" t="s">
        <v>423</v>
      </c>
      <c r="D156" s="109" t="s">
        <v>446</v>
      </c>
      <c r="E156" s="66" t="s">
        <v>135</v>
      </c>
      <c r="F156" s="66" t="s">
        <v>450</v>
      </c>
      <c r="G156" s="33"/>
      <c r="H156" s="68" t="s">
        <v>46</v>
      </c>
      <c r="I156" s="68" t="s">
        <v>46</v>
      </c>
      <c r="J156" s="68" t="s">
        <v>46</v>
      </c>
      <c r="K156" s="68" t="s">
        <v>46</v>
      </c>
      <c r="L156" s="69"/>
      <c r="M156" s="69"/>
      <c r="N156" s="66"/>
      <c r="O156" s="66"/>
      <c r="P156" s="66" t="s">
        <v>451</v>
      </c>
      <c r="Q156" s="66" t="s">
        <v>39</v>
      </c>
      <c r="R156" s="66"/>
      <c r="S156" s="72">
        <v>6000</v>
      </c>
      <c r="T156" s="71"/>
      <c r="U156" s="72">
        <v>6000</v>
      </c>
      <c r="V156" s="71"/>
      <c r="W156" s="72">
        <v>4800</v>
      </c>
      <c r="X156" s="71">
        <v>0</v>
      </c>
      <c r="Y156" s="72">
        <f t="shared" ref="Y156:Y157" si="103">W156+(W156*0.02)</f>
        <v>4896</v>
      </c>
      <c r="Z156" s="72">
        <f t="shared" ref="Z156:Z157" si="104">X156+(X156*0.02)</f>
        <v>0</v>
      </c>
      <c r="AA156" s="73"/>
      <c r="AB156" s="71">
        <v>6874.4099999999989</v>
      </c>
      <c r="AC156" s="71">
        <v>0</v>
      </c>
      <c r="AD156" s="71"/>
      <c r="AE156" s="71"/>
      <c r="AF156" s="34"/>
    </row>
    <row r="157" spans="1:32" ht="20.399999999999999" thickBot="1" x14ac:dyDescent="0.75">
      <c r="A157" s="48">
        <v>154</v>
      </c>
      <c r="B157" s="34" t="str">
        <f>P157</f>
        <v>D2T05A21</v>
      </c>
      <c r="C157" s="109" t="s">
        <v>423</v>
      </c>
      <c r="D157" s="109" t="s">
        <v>446</v>
      </c>
      <c r="E157" s="66" t="s">
        <v>142</v>
      </c>
      <c r="F157" s="66" t="s">
        <v>452</v>
      </c>
      <c r="G157" s="33"/>
      <c r="H157" s="68" t="s">
        <v>46</v>
      </c>
      <c r="I157" s="68" t="s">
        <v>46</v>
      </c>
      <c r="J157" s="68" t="s">
        <v>46</v>
      </c>
      <c r="K157" s="68" t="s">
        <v>46</v>
      </c>
      <c r="L157" s="69"/>
      <c r="M157" s="69"/>
      <c r="N157" s="66"/>
      <c r="O157" s="66"/>
      <c r="P157" s="66" t="s">
        <v>453</v>
      </c>
      <c r="Q157" s="66" t="s">
        <v>79</v>
      </c>
      <c r="R157" s="66"/>
      <c r="S157" s="72">
        <v>6000</v>
      </c>
      <c r="T157" s="71"/>
      <c r="U157" s="72">
        <v>6000</v>
      </c>
      <c r="V157" s="71"/>
      <c r="W157" s="72">
        <v>4800</v>
      </c>
      <c r="X157" s="71">
        <v>0</v>
      </c>
      <c r="Y157" s="72">
        <f t="shared" si="103"/>
        <v>4896</v>
      </c>
      <c r="Z157" s="72">
        <f t="shared" si="104"/>
        <v>0</v>
      </c>
      <c r="AA157" s="73"/>
      <c r="AB157" s="71">
        <v>1528.6599999999999</v>
      </c>
      <c r="AC157" s="71">
        <v>0</v>
      </c>
      <c r="AD157" s="71"/>
      <c r="AE157" s="71"/>
      <c r="AF157" s="34"/>
    </row>
    <row r="158" spans="1:32" ht="20.399999999999999" thickBot="1" x14ac:dyDescent="0.75">
      <c r="A158" s="48">
        <v>155</v>
      </c>
      <c r="B158" s="34"/>
      <c r="C158" s="109" t="s">
        <v>423</v>
      </c>
      <c r="D158" s="103" t="s">
        <v>454</v>
      </c>
      <c r="E158" s="104"/>
      <c r="F158" s="140" t="s">
        <v>455</v>
      </c>
      <c r="G158" s="112"/>
      <c r="H158" s="106"/>
      <c r="I158" s="106"/>
      <c r="J158" s="106"/>
      <c r="K158" s="106"/>
      <c r="L158" s="104"/>
      <c r="M158" s="104"/>
      <c r="N158" s="104"/>
      <c r="O158" s="104"/>
      <c r="P158" s="104"/>
      <c r="Q158" s="104" t="s">
        <v>79</v>
      </c>
      <c r="R158" s="111"/>
      <c r="S158" s="111">
        <f t="shared" ref="S158:Z158" si="105">SUM(S159:S167)</f>
        <v>272000</v>
      </c>
      <c r="T158" s="111">
        <f t="shared" si="105"/>
        <v>2200</v>
      </c>
      <c r="U158" s="111">
        <f t="shared" si="105"/>
        <v>344500</v>
      </c>
      <c r="V158" s="111">
        <f t="shared" si="105"/>
        <v>2200</v>
      </c>
      <c r="W158" s="111">
        <f t="shared" si="105"/>
        <v>347700</v>
      </c>
      <c r="X158" s="111">
        <f t="shared" si="105"/>
        <v>0</v>
      </c>
      <c r="Y158" s="111">
        <f t="shared" si="105"/>
        <v>354654.00000000006</v>
      </c>
      <c r="Z158" s="111">
        <f t="shared" si="105"/>
        <v>0</v>
      </c>
      <c r="AA158" s="73"/>
      <c r="AB158" s="111">
        <f t="shared" ref="AB158:AC158" si="106">SUM(AB159:AB167)</f>
        <v>310233.69999999995</v>
      </c>
      <c r="AC158" s="111">
        <f t="shared" si="106"/>
        <v>2535.79</v>
      </c>
      <c r="AD158" s="111"/>
      <c r="AE158" s="111"/>
      <c r="AF158" s="34"/>
    </row>
    <row r="159" spans="1:32" ht="20.399999999999999" thickBot="1" x14ac:dyDescent="0.75">
      <c r="A159" s="48">
        <v>156</v>
      </c>
      <c r="B159" s="34" t="str">
        <f t="shared" ref="B159:B167" si="107">P159</f>
        <v>D2T06A22</v>
      </c>
      <c r="C159" s="109" t="s">
        <v>423</v>
      </c>
      <c r="D159" s="109" t="s">
        <v>454</v>
      </c>
      <c r="E159" s="66" t="s">
        <v>145</v>
      </c>
      <c r="F159" s="66" t="s">
        <v>456</v>
      </c>
      <c r="G159" s="33"/>
      <c r="H159" s="68" t="s">
        <v>46</v>
      </c>
      <c r="I159" s="68" t="s">
        <v>46</v>
      </c>
      <c r="J159" s="68" t="s">
        <v>46</v>
      </c>
      <c r="K159" s="68" t="s">
        <v>46</v>
      </c>
      <c r="L159" s="69"/>
      <c r="M159" s="69"/>
      <c r="N159" s="66"/>
      <c r="O159" s="66"/>
      <c r="P159" s="66" t="s">
        <v>457</v>
      </c>
      <c r="Q159" s="66" t="s">
        <v>79</v>
      </c>
      <c r="R159" s="66"/>
      <c r="S159" s="72">
        <v>242000</v>
      </c>
      <c r="T159" s="71">
        <v>2200</v>
      </c>
      <c r="U159" s="72">
        <v>303000</v>
      </c>
      <c r="V159" s="72">
        <v>2200</v>
      </c>
      <c r="W159" s="72">
        <f>U159+(U159*0.02)</f>
        <v>309060</v>
      </c>
      <c r="X159" s="72">
        <v>0</v>
      </c>
      <c r="Y159" s="72">
        <f>W159+(W159*0.02)</f>
        <v>315241.2</v>
      </c>
      <c r="Z159" s="72">
        <f>X159+(X159*0.02)</f>
        <v>0</v>
      </c>
      <c r="AA159" s="79"/>
      <c r="AB159" s="72">
        <v>266366.56</v>
      </c>
      <c r="AC159" s="72">
        <v>635.78</v>
      </c>
      <c r="AD159" s="71"/>
      <c r="AE159" s="71"/>
      <c r="AF159" s="34"/>
    </row>
    <row r="160" spans="1:32" ht="20.399999999999999" thickBot="1" x14ac:dyDescent="0.75">
      <c r="A160" s="48">
        <v>157</v>
      </c>
      <c r="B160" s="34" t="str">
        <f t="shared" si="107"/>
        <v>D2T06A23</v>
      </c>
      <c r="C160" s="109" t="s">
        <v>423</v>
      </c>
      <c r="D160" s="109" t="s">
        <v>454</v>
      </c>
      <c r="E160" s="66" t="s">
        <v>149</v>
      </c>
      <c r="F160" s="66" t="s">
        <v>458</v>
      </c>
      <c r="G160" s="33"/>
      <c r="H160" s="68" t="s">
        <v>46</v>
      </c>
      <c r="I160" s="68" t="s">
        <v>46</v>
      </c>
      <c r="J160" s="68" t="s">
        <v>46</v>
      </c>
      <c r="K160" s="68" t="s">
        <v>46</v>
      </c>
      <c r="L160" s="69"/>
      <c r="M160" s="69"/>
      <c r="N160" s="66"/>
      <c r="O160" s="66"/>
      <c r="P160" s="66" t="s">
        <v>459</v>
      </c>
      <c r="Q160" s="66" t="s">
        <v>79</v>
      </c>
      <c r="R160" s="66"/>
      <c r="S160" s="72">
        <v>6000</v>
      </c>
      <c r="T160" s="71"/>
      <c r="U160" s="72">
        <v>6000</v>
      </c>
      <c r="V160" s="71"/>
      <c r="W160" s="72">
        <f>U160+(U160*0.02)</f>
        <v>6120</v>
      </c>
      <c r="X160" s="71">
        <v>0</v>
      </c>
      <c r="Y160" s="72">
        <f t="shared" ref="Y160:Y167" si="108">W160+(W160*0.02)</f>
        <v>6242.4</v>
      </c>
      <c r="Z160" s="72">
        <f t="shared" ref="Z160:Z167" si="109">X160+(X160*0.02)</f>
        <v>0</v>
      </c>
      <c r="AA160" s="73"/>
      <c r="AB160" s="71">
        <v>6515.5400000000009</v>
      </c>
      <c r="AC160" s="71">
        <v>0</v>
      </c>
      <c r="AD160" s="71"/>
      <c r="AE160" s="71"/>
      <c r="AF160" s="34"/>
    </row>
    <row r="161" spans="1:32" ht="20.399999999999999" thickBot="1" x14ac:dyDescent="0.75">
      <c r="A161" s="48">
        <v>158</v>
      </c>
      <c r="B161" s="34" t="str">
        <f t="shared" si="107"/>
        <v>D2T07A24</v>
      </c>
      <c r="C161" s="57" t="s">
        <v>423</v>
      </c>
      <c r="D161" s="57" t="s">
        <v>460</v>
      </c>
      <c r="E161" s="66" t="s">
        <v>152</v>
      </c>
      <c r="F161" s="66" t="s">
        <v>461</v>
      </c>
      <c r="G161" s="33"/>
      <c r="H161" s="68" t="s">
        <v>46</v>
      </c>
      <c r="I161" s="68" t="s">
        <v>46</v>
      </c>
      <c r="J161" s="68" t="s">
        <v>46</v>
      </c>
      <c r="K161" s="68" t="s">
        <v>46</v>
      </c>
      <c r="L161" s="69"/>
      <c r="M161" s="69"/>
      <c r="N161" s="66"/>
      <c r="O161" s="66"/>
      <c r="P161" s="66" t="s">
        <v>462</v>
      </c>
      <c r="Q161" s="66" t="s">
        <v>79</v>
      </c>
      <c r="R161" s="66"/>
      <c r="S161" s="72">
        <v>13500</v>
      </c>
      <c r="T161" s="71">
        <v>0</v>
      </c>
      <c r="U161" s="71">
        <v>13500</v>
      </c>
      <c r="V161" s="71"/>
      <c r="W161" s="71">
        <f>U161</f>
        <v>13500</v>
      </c>
      <c r="X161" s="71">
        <v>0</v>
      </c>
      <c r="Y161" s="72">
        <f t="shared" si="108"/>
        <v>13770</v>
      </c>
      <c r="Z161" s="72">
        <f t="shared" si="109"/>
        <v>0</v>
      </c>
      <c r="AA161" s="73"/>
      <c r="AB161" s="71">
        <v>13604.199999999999</v>
      </c>
      <c r="AC161" s="71">
        <v>0</v>
      </c>
      <c r="AD161" s="71"/>
      <c r="AE161" s="71"/>
      <c r="AF161" s="34"/>
    </row>
    <row r="162" spans="1:32" ht="20.399999999999999" thickBot="1" x14ac:dyDescent="0.75">
      <c r="A162" s="48">
        <v>159</v>
      </c>
      <c r="B162" s="34" t="str">
        <f t="shared" si="107"/>
        <v>D2T08A25</v>
      </c>
      <c r="C162" s="57" t="s">
        <v>423</v>
      </c>
      <c r="D162" s="57" t="s">
        <v>463</v>
      </c>
      <c r="E162" s="66" t="s">
        <v>155</v>
      </c>
      <c r="F162" s="141" t="s">
        <v>464</v>
      </c>
      <c r="G162" s="113"/>
      <c r="H162" s="68" t="s">
        <v>46</v>
      </c>
      <c r="I162" s="68" t="s">
        <v>46</v>
      </c>
      <c r="J162" s="68" t="s">
        <v>46</v>
      </c>
      <c r="K162" s="68" t="s">
        <v>46</v>
      </c>
      <c r="L162" s="69"/>
      <c r="M162" s="69"/>
      <c r="N162" s="66"/>
      <c r="O162" s="66"/>
      <c r="P162" s="66" t="s">
        <v>465</v>
      </c>
      <c r="Q162" s="66" t="s">
        <v>79</v>
      </c>
      <c r="R162" s="66"/>
      <c r="S162" s="72">
        <v>1500</v>
      </c>
      <c r="T162" s="71">
        <v>0</v>
      </c>
      <c r="U162" s="71">
        <v>1000</v>
      </c>
      <c r="V162" s="71"/>
      <c r="W162" s="71">
        <v>800</v>
      </c>
      <c r="X162" s="71">
        <v>0</v>
      </c>
      <c r="Y162" s="72">
        <f t="shared" si="108"/>
        <v>816</v>
      </c>
      <c r="Z162" s="72">
        <f t="shared" si="109"/>
        <v>0</v>
      </c>
      <c r="AA162" s="73"/>
      <c r="AB162" s="71">
        <v>3058.8000000000029</v>
      </c>
      <c r="AC162" s="71">
        <v>1900.01</v>
      </c>
      <c r="AD162" s="71"/>
      <c r="AE162" s="71"/>
      <c r="AF162" s="34"/>
    </row>
    <row r="163" spans="1:32" ht="20.399999999999999" thickBot="1" x14ac:dyDescent="0.75">
      <c r="A163" s="48">
        <v>160</v>
      </c>
      <c r="B163" s="34" t="str">
        <f t="shared" si="107"/>
        <v>D2T08B25</v>
      </c>
      <c r="C163" s="57" t="s">
        <v>423</v>
      </c>
      <c r="D163" s="57" t="s">
        <v>463</v>
      </c>
      <c r="E163" s="66" t="s">
        <v>155</v>
      </c>
      <c r="F163" s="141" t="s">
        <v>466</v>
      </c>
      <c r="G163" s="113"/>
      <c r="H163" s="68" t="s">
        <v>46</v>
      </c>
      <c r="I163" s="68" t="s">
        <v>46</v>
      </c>
      <c r="J163" s="68" t="s">
        <v>46</v>
      </c>
      <c r="K163" s="68" t="s">
        <v>46</v>
      </c>
      <c r="L163" s="69"/>
      <c r="M163" s="69"/>
      <c r="N163" s="66"/>
      <c r="O163" s="66"/>
      <c r="P163" s="66" t="s">
        <v>467</v>
      </c>
      <c r="Q163" s="66" t="s">
        <v>79</v>
      </c>
      <c r="R163" s="66"/>
      <c r="S163" s="72">
        <v>1000</v>
      </c>
      <c r="T163" s="71">
        <v>0</v>
      </c>
      <c r="U163" s="71">
        <v>1000</v>
      </c>
      <c r="V163" s="71"/>
      <c r="W163" s="71">
        <f>U163</f>
        <v>1000</v>
      </c>
      <c r="X163" s="71">
        <v>0</v>
      </c>
      <c r="Y163" s="72">
        <f t="shared" si="108"/>
        <v>1020</v>
      </c>
      <c r="Z163" s="72">
        <f t="shared" si="109"/>
        <v>0</v>
      </c>
      <c r="AA163" s="73"/>
      <c r="AB163" s="71">
        <v>1006.24</v>
      </c>
      <c r="AC163" s="71">
        <v>0</v>
      </c>
      <c r="AD163" s="71"/>
      <c r="AE163" s="71"/>
      <c r="AF163" s="34"/>
    </row>
    <row r="164" spans="1:32" ht="20.399999999999999" thickBot="1" x14ac:dyDescent="0.75">
      <c r="A164" s="48">
        <v>161</v>
      </c>
      <c r="B164" s="34" t="str">
        <f t="shared" si="107"/>
        <v>D2T08C25</v>
      </c>
      <c r="C164" s="57" t="s">
        <v>423</v>
      </c>
      <c r="D164" s="57" t="s">
        <v>463</v>
      </c>
      <c r="E164" s="66" t="s">
        <v>155</v>
      </c>
      <c r="F164" s="141" t="s">
        <v>468</v>
      </c>
      <c r="G164" s="113"/>
      <c r="H164" s="68" t="s">
        <v>46</v>
      </c>
      <c r="I164" s="68" t="s">
        <v>46</v>
      </c>
      <c r="J164" s="68" t="s">
        <v>46</v>
      </c>
      <c r="K164" s="68" t="s">
        <v>46</v>
      </c>
      <c r="L164" s="69"/>
      <c r="M164" s="69"/>
      <c r="N164" s="66"/>
      <c r="O164" s="66"/>
      <c r="P164" s="66" t="s">
        <v>469</v>
      </c>
      <c r="Q164" s="66" t="s">
        <v>79</v>
      </c>
      <c r="R164" s="66"/>
      <c r="S164" s="72">
        <v>5000</v>
      </c>
      <c r="T164" s="71">
        <v>0</v>
      </c>
      <c r="U164" s="71">
        <v>8000</v>
      </c>
      <c r="V164" s="71"/>
      <c r="W164" s="71">
        <f>U164+(U164*0.02)</f>
        <v>8160</v>
      </c>
      <c r="X164" s="71">
        <v>0</v>
      </c>
      <c r="Y164" s="72">
        <f t="shared" si="108"/>
        <v>8323.2000000000007</v>
      </c>
      <c r="Z164" s="72">
        <f t="shared" si="109"/>
        <v>0</v>
      </c>
      <c r="AA164" s="73"/>
      <c r="AB164" s="71">
        <v>8642.75</v>
      </c>
      <c r="AC164" s="71">
        <v>0</v>
      </c>
      <c r="AD164" s="71"/>
      <c r="AE164" s="71"/>
      <c r="AF164" s="34"/>
    </row>
    <row r="165" spans="1:32" ht="20.399999999999999" thickBot="1" x14ac:dyDescent="0.75">
      <c r="A165" s="48">
        <v>162</v>
      </c>
      <c r="B165" s="34" t="str">
        <f t="shared" si="107"/>
        <v>D2T08D25</v>
      </c>
      <c r="C165" s="57" t="s">
        <v>423</v>
      </c>
      <c r="D165" s="57" t="s">
        <v>463</v>
      </c>
      <c r="E165" s="66" t="s">
        <v>155</v>
      </c>
      <c r="F165" s="141" t="s">
        <v>470</v>
      </c>
      <c r="G165" s="113"/>
      <c r="H165" s="68" t="s">
        <v>46</v>
      </c>
      <c r="I165" s="68" t="s">
        <v>46</v>
      </c>
      <c r="J165" s="68" t="s">
        <v>46</v>
      </c>
      <c r="K165" s="68" t="s">
        <v>46</v>
      </c>
      <c r="L165" s="69"/>
      <c r="M165" s="69"/>
      <c r="N165" s="66"/>
      <c r="O165" s="66"/>
      <c r="P165" s="66" t="s">
        <v>471</v>
      </c>
      <c r="Q165" s="66" t="s">
        <v>79</v>
      </c>
      <c r="R165" s="66"/>
      <c r="S165" s="72">
        <v>3000</v>
      </c>
      <c r="T165" s="71">
        <v>0</v>
      </c>
      <c r="U165" s="71">
        <v>3000</v>
      </c>
      <c r="V165" s="71"/>
      <c r="W165" s="71">
        <v>0</v>
      </c>
      <c r="X165" s="71">
        <v>0</v>
      </c>
      <c r="Y165" s="72">
        <f t="shared" si="108"/>
        <v>0</v>
      </c>
      <c r="Z165" s="72">
        <f t="shared" si="109"/>
        <v>0</v>
      </c>
      <c r="AA165" s="73"/>
      <c r="AB165" s="71">
        <v>2898.3599999999947</v>
      </c>
      <c r="AC165" s="71">
        <v>0</v>
      </c>
      <c r="AD165" s="71"/>
      <c r="AE165" s="71"/>
      <c r="AF165" s="34"/>
    </row>
    <row r="166" spans="1:32" ht="20.399999999999999" thickBot="1" x14ac:dyDescent="0.75">
      <c r="A166" s="48">
        <v>163</v>
      </c>
      <c r="B166" s="34" t="str">
        <f t="shared" si="107"/>
        <v>D2T08E25</v>
      </c>
      <c r="C166" s="57" t="s">
        <v>423</v>
      </c>
      <c r="D166" s="57" t="s">
        <v>463</v>
      </c>
      <c r="E166" s="66" t="s">
        <v>155</v>
      </c>
      <c r="F166" s="142" t="s">
        <v>472</v>
      </c>
      <c r="G166" s="113"/>
      <c r="H166" s="68" t="s">
        <v>46</v>
      </c>
      <c r="I166" s="68" t="s">
        <v>46</v>
      </c>
      <c r="J166" s="68" t="s">
        <v>46</v>
      </c>
      <c r="K166" s="68" t="s">
        <v>46</v>
      </c>
      <c r="L166" s="69"/>
      <c r="M166" s="69"/>
      <c r="N166" s="66"/>
      <c r="O166" s="66"/>
      <c r="P166" s="91" t="s">
        <v>473</v>
      </c>
      <c r="Q166" s="66" t="s">
        <v>79</v>
      </c>
      <c r="R166" s="66"/>
      <c r="S166" s="114">
        <v>0</v>
      </c>
      <c r="T166" s="71">
        <v>0</v>
      </c>
      <c r="U166" s="71">
        <v>3000</v>
      </c>
      <c r="V166" s="71"/>
      <c r="W166" s="71">
        <f>U166+(U166*0.02)</f>
        <v>3060</v>
      </c>
      <c r="X166" s="71">
        <v>0</v>
      </c>
      <c r="Y166" s="72">
        <f t="shared" si="108"/>
        <v>3121.2</v>
      </c>
      <c r="Z166" s="72">
        <f t="shared" si="109"/>
        <v>0</v>
      </c>
      <c r="AA166" s="73"/>
      <c r="AB166" s="71">
        <v>2447.63</v>
      </c>
      <c r="AC166" s="71">
        <v>0</v>
      </c>
      <c r="AD166" s="71"/>
      <c r="AE166" s="71"/>
      <c r="AF166" s="34"/>
    </row>
    <row r="167" spans="1:32" ht="20.399999999999999" thickBot="1" x14ac:dyDescent="0.75">
      <c r="A167" s="48">
        <v>164</v>
      </c>
      <c r="B167" s="34" t="str">
        <f t="shared" si="107"/>
        <v>D2T08F25</v>
      </c>
      <c r="C167" s="57" t="s">
        <v>423</v>
      </c>
      <c r="D167" s="57" t="s">
        <v>463</v>
      </c>
      <c r="E167" s="66" t="s">
        <v>155</v>
      </c>
      <c r="F167" s="142" t="s">
        <v>474</v>
      </c>
      <c r="G167" s="113"/>
      <c r="H167" s="68" t="s">
        <v>46</v>
      </c>
      <c r="I167" s="68" t="s">
        <v>46</v>
      </c>
      <c r="J167" s="68" t="s">
        <v>46</v>
      </c>
      <c r="K167" s="68" t="s">
        <v>46</v>
      </c>
      <c r="L167" s="69"/>
      <c r="M167" s="69"/>
      <c r="N167" s="66"/>
      <c r="O167" s="66"/>
      <c r="P167" s="91" t="s">
        <v>475</v>
      </c>
      <c r="Q167" s="66" t="s">
        <v>79</v>
      </c>
      <c r="R167" s="66"/>
      <c r="S167" s="114">
        <v>0</v>
      </c>
      <c r="T167" s="71">
        <v>0</v>
      </c>
      <c r="U167" s="71">
        <v>6000</v>
      </c>
      <c r="V167" s="71"/>
      <c r="W167" s="71">
        <f>U167</f>
        <v>6000</v>
      </c>
      <c r="X167" s="71">
        <v>0</v>
      </c>
      <c r="Y167" s="72">
        <f t="shared" si="108"/>
        <v>6120</v>
      </c>
      <c r="Z167" s="72">
        <f t="shared" si="109"/>
        <v>0</v>
      </c>
      <c r="AA167" s="73"/>
      <c r="AB167" s="71">
        <v>5693.6199999999981</v>
      </c>
      <c r="AC167" s="71">
        <v>0</v>
      </c>
      <c r="AD167" s="71"/>
      <c r="AE167" s="71"/>
      <c r="AF167" s="34"/>
    </row>
    <row r="168" spans="1:32" ht="20.399999999999999" thickBot="1" x14ac:dyDescent="0.75">
      <c r="A168" s="48">
        <v>165</v>
      </c>
      <c r="B168" s="34"/>
      <c r="C168" s="96" t="s">
        <v>435</v>
      </c>
      <c r="D168" s="96"/>
      <c r="E168" s="97"/>
      <c r="F168" s="139" t="s">
        <v>476</v>
      </c>
      <c r="G168" s="98"/>
      <c r="H168" s="99"/>
      <c r="I168" s="99"/>
      <c r="J168" s="99"/>
      <c r="K168" s="99"/>
      <c r="L168" s="97"/>
      <c r="M168" s="97"/>
      <c r="N168" s="97"/>
      <c r="O168" s="97"/>
      <c r="P168" s="97"/>
      <c r="Q168" s="97" t="s">
        <v>79</v>
      </c>
      <c r="R168" s="97"/>
      <c r="S168" s="101">
        <f>S169+S171</f>
        <v>0</v>
      </c>
      <c r="T168" s="101">
        <f>T169+T171</f>
        <v>518000</v>
      </c>
      <c r="U168" s="101">
        <f>U169+U171</f>
        <v>0</v>
      </c>
      <c r="V168" s="101">
        <f>V169+V171</f>
        <v>522100</v>
      </c>
      <c r="W168" s="101">
        <f>SUM(W169:W169,W171)</f>
        <v>0</v>
      </c>
      <c r="X168" s="101">
        <f>SUM(X169:X169,X171)</f>
        <v>531700</v>
      </c>
      <c r="Y168" s="101">
        <f>SUM(Y169:Y169,Y171)</f>
        <v>0</v>
      </c>
      <c r="Z168" s="101">
        <f>SUM(Z169:Z169,Z171)</f>
        <v>542400</v>
      </c>
      <c r="AA168" s="102"/>
      <c r="AB168" s="101">
        <f>AB169+AB171</f>
        <v>0</v>
      </c>
      <c r="AC168" s="101">
        <f>AC169+AC171</f>
        <v>513403.93999999994</v>
      </c>
      <c r="AD168" s="101">
        <v>0</v>
      </c>
      <c r="AE168" s="101">
        <v>360796.33</v>
      </c>
      <c r="AF168" s="34"/>
    </row>
    <row r="169" spans="1:32" ht="20.399999999999999" thickBot="1" x14ac:dyDescent="0.75">
      <c r="A169" s="48">
        <v>166</v>
      </c>
      <c r="B169" s="34" t="str">
        <f>P169</f>
        <v>D3T09A26</v>
      </c>
      <c r="C169" s="57" t="s">
        <v>435</v>
      </c>
      <c r="D169" s="57" t="s">
        <v>477</v>
      </c>
      <c r="E169" s="66" t="s">
        <v>158</v>
      </c>
      <c r="F169" s="66" t="s">
        <v>478</v>
      </c>
      <c r="G169" s="33"/>
      <c r="H169" s="68" t="s">
        <v>46</v>
      </c>
      <c r="I169" s="68" t="s">
        <v>46</v>
      </c>
      <c r="J169" s="68" t="s">
        <v>46</v>
      </c>
      <c r="K169" s="68" t="s">
        <v>46</v>
      </c>
      <c r="L169" s="69"/>
      <c r="M169" s="69"/>
      <c r="N169" s="66"/>
      <c r="O169" s="66"/>
      <c r="P169" s="66" t="s">
        <v>479</v>
      </c>
      <c r="Q169" s="66" t="s">
        <v>79</v>
      </c>
      <c r="R169" s="66" t="s">
        <v>480</v>
      </c>
      <c r="S169" s="72"/>
      <c r="T169" s="71">
        <v>195000</v>
      </c>
      <c r="U169" s="71"/>
      <c r="V169" s="71">
        <f>(23*8500)+(23*200)</f>
        <v>200100</v>
      </c>
      <c r="W169" s="71">
        <v>0</v>
      </c>
      <c r="X169" s="71">
        <f>(23*8700)+(23*200)</f>
        <v>204700</v>
      </c>
      <c r="Y169" s="71">
        <v>0</v>
      </c>
      <c r="Z169" s="71">
        <f>(22*9500)+(22*200)</f>
        <v>213400</v>
      </c>
      <c r="AA169" s="73"/>
      <c r="AB169" s="71">
        <v>0</v>
      </c>
      <c r="AC169" s="71">
        <v>183825.28</v>
      </c>
      <c r="AD169" s="71"/>
      <c r="AE169" s="71"/>
      <c r="AF169" s="34"/>
    </row>
    <row r="170" spans="1:32" ht="20.399999999999999" thickBot="1" x14ac:dyDescent="0.75">
      <c r="A170" s="48">
        <v>167</v>
      </c>
      <c r="B170" s="34"/>
      <c r="C170" s="57"/>
      <c r="D170" s="57"/>
      <c r="E170" s="66"/>
      <c r="F170" s="143" t="str">
        <f>F116</f>
        <v>Saldo basiswerking</v>
      </c>
      <c r="G170" s="33"/>
      <c r="H170" s="68"/>
      <c r="I170" s="68"/>
      <c r="J170" s="68"/>
      <c r="K170" s="68"/>
      <c r="L170" s="66"/>
      <c r="M170" s="66"/>
      <c r="N170" s="66"/>
      <c r="O170" s="66"/>
      <c r="P170" s="66"/>
      <c r="Q170" s="66" t="s">
        <v>79</v>
      </c>
      <c r="R170" s="66" t="s">
        <v>480</v>
      </c>
      <c r="S170" s="72"/>
      <c r="T170" s="115">
        <f>T116</f>
        <v>22500</v>
      </c>
      <c r="U170" s="115"/>
      <c r="V170" s="115">
        <f>V116</f>
        <v>19200</v>
      </c>
      <c r="W170" s="115">
        <v>0</v>
      </c>
      <c r="X170" s="115">
        <f>X116</f>
        <v>27000</v>
      </c>
      <c r="Y170" s="115">
        <v>0</v>
      </c>
      <c r="Z170" s="115">
        <f>Z116</f>
        <v>27540</v>
      </c>
      <c r="AA170" s="73"/>
      <c r="AB170" s="115">
        <v>153716.75999999998</v>
      </c>
      <c r="AC170" s="115">
        <v>34689.14</v>
      </c>
      <c r="AD170" s="115"/>
      <c r="AE170" s="115"/>
      <c r="AF170" s="34"/>
    </row>
    <row r="171" spans="1:32" ht="20.399999999999999" thickBot="1" x14ac:dyDescent="0.75">
      <c r="A171" s="48">
        <v>168</v>
      </c>
      <c r="B171" s="34"/>
      <c r="C171" s="109" t="s">
        <v>435</v>
      </c>
      <c r="D171" s="103" t="s">
        <v>481</v>
      </c>
      <c r="E171" s="104"/>
      <c r="F171" s="104" t="s">
        <v>482</v>
      </c>
      <c r="G171" s="105"/>
      <c r="H171" s="106"/>
      <c r="I171" s="106"/>
      <c r="J171" s="106"/>
      <c r="K171" s="106"/>
      <c r="L171" s="104"/>
      <c r="M171" s="104"/>
      <c r="N171" s="104"/>
      <c r="O171" s="104"/>
      <c r="P171" s="104"/>
      <c r="Q171" s="104" t="s">
        <v>79</v>
      </c>
      <c r="R171" s="104"/>
      <c r="S171" s="111">
        <f t="shared" ref="S171:Z171" si="110">SUM(S172:S173)</f>
        <v>0</v>
      </c>
      <c r="T171" s="111">
        <f t="shared" si="110"/>
        <v>323000</v>
      </c>
      <c r="U171" s="111">
        <f t="shared" si="110"/>
        <v>0</v>
      </c>
      <c r="V171" s="111">
        <f t="shared" si="110"/>
        <v>322000</v>
      </c>
      <c r="W171" s="111">
        <f>SUM(W173:W173)</f>
        <v>0</v>
      </c>
      <c r="X171" s="111">
        <f t="shared" si="110"/>
        <v>327000</v>
      </c>
      <c r="Y171" s="111">
        <f t="shared" si="110"/>
        <v>0</v>
      </c>
      <c r="Z171" s="111">
        <f t="shared" si="110"/>
        <v>329000</v>
      </c>
      <c r="AA171" s="73"/>
      <c r="AB171" s="111">
        <f t="shared" ref="AB171:AC171" si="111">SUM(AB172:AB173)</f>
        <v>0</v>
      </c>
      <c r="AC171" s="111">
        <f t="shared" si="111"/>
        <v>329578.65999999997</v>
      </c>
      <c r="AD171" s="111"/>
      <c r="AE171" s="111"/>
      <c r="AF171" s="34"/>
    </row>
    <row r="172" spans="1:32" ht="20.399999999999999" thickBot="1" x14ac:dyDescent="0.75">
      <c r="A172" s="48">
        <v>169</v>
      </c>
      <c r="B172" s="34" t="str">
        <f>P172</f>
        <v>D3T10A27</v>
      </c>
      <c r="C172" s="57" t="s">
        <v>435</v>
      </c>
      <c r="D172" s="109" t="s">
        <v>481</v>
      </c>
      <c r="E172" s="66" t="s">
        <v>161</v>
      </c>
      <c r="F172" s="66" t="s">
        <v>483</v>
      </c>
      <c r="G172" s="33"/>
      <c r="H172" s="68" t="s">
        <v>46</v>
      </c>
      <c r="I172" s="68" t="s">
        <v>46</v>
      </c>
      <c r="J172" s="68" t="s">
        <v>46</v>
      </c>
      <c r="K172" s="68" t="s">
        <v>46</v>
      </c>
      <c r="L172" s="69"/>
      <c r="M172" s="69"/>
      <c r="N172" s="66"/>
      <c r="O172" s="66"/>
      <c r="P172" s="66" t="s">
        <v>484</v>
      </c>
      <c r="Q172" s="66" t="s">
        <v>79</v>
      </c>
      <c r="R172" s="66" t="s">
        <v>485</v>
      </c>
      <c r="S172" s="72"/>
      <c r="T172" s="71">
        <v>303000</v>
      </c>
      <c r="U172" s="72"/>
      <c r="V172" s="72">
        <v>303000</v>
      </c>
      <c r="W172" s="90">
        <v>0</v>
      </c>
      <c r="X172" s="72">
        <v>305000</v>
      </c>
      <c r="Y172" s="72">
        <v>0</v>
      </c>
      <c r="Z172" s="72">
        <v>307000</v>
      </c>
      <c r="AA172" s="79"/>
      <c r="AB172" s="72">
        <v>0</v>
      </c>
      <c r="AC172" s="72">
        <v>307336.02999999997</v>
      </c>
      <c r="AD172" s="71"/>
      <c r="AE172" s="71"/>
      <c r="AF172" s="34"/>
    </row>
    <row r="173" spans="1:32" ht="20.399999999999999" thickBot="1" x14ac:dyDescent="0.75">
      <c r="A173" s="48">
        <v>170</v>
      </c>
      <c r="B173" s="34" t="str">
        <f>P173</f>
        <v>D3T10A28</v>
      </c>
      <c r="C173" s="57" t="s">
        <v>435</v>
      </c>
      <c r="D173" s="109" t="s">
        <v>481</v>
      </c>
      <c r="E173" s="66" t="s">
        <v>164</v>
      </c>
      <c r="F173" s="66" t="s">
        <v>486</v>
      </c>
      <c r="G173" s="33"/>
      <c r="H173" s="68" t="s">
        <v>46</v>
      </c>
      <c r="I173" s="68" t="s">
        <v>46</v>
      </c>
      <c r="J173" s="68" t="s">
        <v>46</v>
      </c>
      <c r="K173" s="68" t="s">
        <v>46</v>
      </c>
      <c r="L173" s="78"/>
      <c r="M173" s="69"/>
      <c r="N173" s="66"/>
      <c r="O173" s="66"/>
      <c r="P173" s="66" t="s">
        <v>487</v>
      </c>
      <c r="Q173" s="66" t="s">
        <v>79</v>
      </c>
      <c r="R173" s="66" t="s">
        <v>480</v>
      </c>
      <c r="S173" s="72"/>
      <c r="T173" s="71">
        <v>20000</v>
      </c>
      <c r="U173" s="72"/>
      <c r="V173" s="72">
        <v>19000</v>
      </c>
      <c r="W173" s="72">
        <v>0</v>
      </c>
      <c r="X173" s="72">
        <v>22000</v>
      </c>
      <c r="Y173" s="72">
        <v>0</v>
      </c>
      <c r="Z173" s="72">
        <v>22000</v>
      </c>
      <c r="AA173" s="79"/>
      <c r="AB173" s="72">
        <v>0</v>
      </c>
      <c r="AC173" s="72">
        <v>22242.63</v>
      </c>
      <c r="AD173" s="71"/>
      <c r="AE173" s="71"/>
      <c r="AF173" s="34"/>
    </row>
    <row r="174" spans="1:32" ht="20.399999999999999" thickBot="1" x14ac:dyDescent="0.75">
      <c r="A174" s="48">
        <v>171</v>
      </c>
      <c r="B174" s="34"/>
      <c r="C174" s="116"/>
      <c r="D174" s="116"/>
      <c r="E174" s="117"/>
      <c r="F174" s="117" t="s">
        <v>488</v>
      </c>
      <c r="G174" s="118"/>
      <c r="H174" s="119"/>
      <c r="I174" s="119"/>
      <c r="J174" s="119"/>
      <c r="K174" s="119"/>
      <c r="L174" s="117"/>
      <c r="M174" s="117"/>
      <c r="N174" s="117"/>
      <c r="O174" s="117"/>
      <c r="P174" s="117"/>
      <c r="Q174" s="117"/>
      <c r="R174" s="117"/>
      <c r="S174" s="120"/>
      <c r="T174" s="121"/>
      <c r="U174" s="122"/>
      <c r="V174" s="122"/>
      <c r="W174" s="122"/>
      <c r="X174" s="122"/>
      <c r="Y174" s="122"/>
      <c r="Z174" s="122"/>
      <c r="AA174" s="123"/>
      <c r="AB174" s="124"/>
      <c r="AC174" s="124"/>
      <c r="AD174" s="120"/>
      <c r="AE174" s="121"/>
      <c r="AF174" s="34"/>
    </row>
    <row r="175" spans="1:32" ht="20.399999999999999" thickBot="1" x14ac:dyDescent="0.75">
      <c r="A175" s="48">
        <v>172</v>
      </c>
      <c r="B175" s="34"/>
      <c r="C175" s="57"/>
      <c r="D175" s="57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125"/>
      <c r="Q175" s="125"/>
      <c r="R175" s="125"/>
      <c r="S175" s="126">
        <f>S3+S22+S49+S80+S128+S143+S168</f>
        <v>554927.696</v>
      </c>
      <c r="T175" s="127">
        <f>T3+T22+T49+T80+T128+T143+T168</f>
        <v>556648.07999999996</v>
      </c>
      <c r="U175" s="127">
        <f>U3+U22+U49+U80+U128+U143+U168</f>
        <v>610637.696</v>
      </c>
      <c r="V175" s="127">
        <f>V3+V22+V49+V80+V128+V143+V168</f>
        <v>557448.07999999996</v>
      </c>
      <c r="W175" s="127">
        <f>W3+W22+W49+W80+W117+W125+W128+W143+W168</f>
        <v>651324.92999999993</v>
      </c>
      <c r="X175" s="127">
        <f>X3+X22+X49+X80+X117+X125+X128+X143+X168</f>
        <v>632250.92999999993</v>
      </c>
      <c r="Y175" s="127">
        <f>Y3+Y22+Y49+Y80+Y117+Y125+Y128+Y143+Y168</f>
        <v>658375.4286000001</v>
      </c>
      <c r="Z175" s="127">
        <f>Z3+Z22+Z49+Z80+Z117+Z125+Z128+Z143+Z168</f>
        <v>639495.9486</v>
      </c>
      <c r="AA175" s="79"/>
      <c r="AB175" s="127">
        <f>AB3+AB22+AB49+AB80+AB117+AB125+AB128+AB143+AB168</f>
        <v>562219.12999999989</v>
      </c>
      <c r="AC175" s="127">
        <f>AC3+AC22+AC49+AC80+AC117+AC125+AC128+AC143+AC168</f>
        <v>564576.94999999995</v>
      </c>
      <c r="AD175" s="127">
        <v>333422.17999999993</v>
      </c>
      <c r="AE175" s="127">
        <v>386458.01</v>
      </c>
      <c r="AF175" s="34"/>
    </row>
    <row r="176" spans="1:32" ht="21.6" x14ac:dyDescent="0.7">
      <c r="A176" s="48"/>
      <c r="B176" s="34"/>
      <c r="C176" s="34"/>
      <c r="D176" s="34"/>
      <c r="E176" s="34"/>
      <c r="F176" s="34"/>
      <c r="G176" s="128"/>
      <c r="H176" s="129"/>
      <c r="I176" s="34"/>
      <c r="J176" s="34"/>
      <c r="K176" s="34"/>
      <c r="L176" s="34"/>
      <c r="M176" s="34"/>
      <c r="N176" s="34"/>
      <c r="O176" s="34"/>
      <c r="P176" s="130" t="s">
        <v>489</v>
      </c>
      <c r="Q176" s="131"/>
      <c r="R176" s="131"/>
      <c r="S176" s="132"/>
      <c r="T176" s="133">
        <f>ROUND(T175-S175,2)</f>
        <v>1720.38</v>
      </c>
      <c r="U176" s="134"/>
      <c r="V176" s="133">
        <f>ROUND(V175-U175,2)</f>
        <v>-53189.62</v>
      </c>
      <c r="W176" s="134"/>
      <c r="X176" s="134">
        <f>X175-W175</f>
        <v>-19074</v>
      </c>
      <c r="Y176" s="134"/>
      <c r="Z176" s="134">
        <f>Z175-Y175</f>
        <v>-18879.480000000098</v>
      </c>
      <c r="AA176" s="133"/>
      <c r="AB176" s="135"/>
      <c r="AC176" s="133">
        <f>ROUND(AC175-AB175,2)</f>
        <v>2357.8200000000002</v>
      </c>
      <c r="AD176" s="132"/>
      <c r="AE176" s="4"/>
      <c r="AF176" s="34"/>
    </row>
    <row r="177" spans="1:32" ht="15" customHeight="1" x14ac:dyDescent="0.7">
      <c r="A177" s="48"/>
      <c r="B177" s="34"/>
      <c r="C177" s="34"/>
      <c r="D177" s="34"/>
      <c r="E177" s="34"/>
      <c r="F177" s="34"/>
      <c r="G177" s="128"/>
      <c r="H177" s="136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137"/>
      <c r="AD177" s="90"/>
      <c r="AE177" s="4"/>
      <c r="AF177" s="34"/>
    </row>
    <row r="178" spans="1:32" ht="15" customHeight="1" x14ac:dyDescent="0.7">
      <c r="T178" s="4"/>
      <c r="U178" s="4"/>
      <c r="V178" s="4"/>
      <c r="W178" s="4"/>
      <c r="X178" s="4"/>
      <c r="Y178" s="4"/>
      <c r="Z178" s="4"/>
      <c r="AA178" s="4"/>
      <c r="AB178" s="4"/>
      <c r="AC178" s="10"/>
      <c r="AD178" s="4"/>
      <c r="AE178" s="4"/>
    </row>
    <row r="180" spans="1:32" ht="15" hidden="1" customHeight="1" thickBot="1" x14ac:dyDescent="0.75">
      <c r="Q180" s="11" t="s">
        <v>490</v>
      </c>
      <c r="R180" s="11" t="s">
        <v>491</v>
      </c>
      <c r="S180" s="11" t="s">
        <v>490</v>
      </c>
      <c r="T180" s="11" t="s">
        <v>491</v>
      </c>
      <c r="U180" s="11" t="s">
        <v>490</v>
      </c>
      <c r="V180" s="11" t="s">
        <v>491</v>
      </c>
      <c r="AB180" s="11" t="s">
        <v>490</v>
      </c>
      <c r="AC180" s="11" t="s">
        <v>491</v>
      </c>
      <c r="AD180" s="11" t="s">
        <v>490</v>
      </c>
      <c r="AE180" s="11" t="s">
        <v>491</v>
      </c>
    </row>
    <row r="181" spans="1:32" ht="15" hidden="1" customHeight="1" thickBot="1" x14ac:dyDescent="0.75">
      <c r="L181" s="12" t="s">
        <v>492</v>
      </c>
      <c r="P181" s="173" t="s">
        <v>493</v>
      </c>
      <c r="Q181" s="13" t="s">
        <v>494</v>
      </c>
      <c r="R181" s="14" t="s">
        <v>495</v>
      </c>
      <c r="S181" s="15">
        <f>SUM(S116,S128,S143,S168)-S185</f>
        <v>474420.38400000002</v>
      </c>
      <c r="T181" s="16">
        <f>T172</f>
        <v>303000</v>
      </c>
      <c r="U181" s="17">
        <f>SUM(U116,U128,U143,U168)-U185</f>
        <v>532610.38399999996</v>
      </c>
      <c r="V181" s="16">
        <f>V172</f>
        <v>303000</v>
      </c>
      <c r="W181" s="17">
        <f>SUM(W116,W128,W143,W168)-W185</f>
        <v>515958</v>
      </c>
      <c r="X181" s="16">
        <f>X172</f>
        <v>305000</v>
      </c>
      <c r="Y181" s="17">
        <f>SUM(Y116,Y128,Y143,Y168)-Y185</f>
        <v>526047.16000000015</v>
      </c>
      <c r="Z181" s="16">
        <f>Z172</f>
        <v>307000</v>
      </c>
      <c r="AA181" s="7" t="s">
        <v>493</v>
      </c>
      <c r="AB181" s="18">
        <f>SUM(AB116,AB128,AB143,AB168)-AB185</f>
        <v>476405.61999999994</v>
      </c>
      <c r="AC181" s="18">
        <f>AC172</f>
        <v>307336.02999999997</v>
      </c>
      <c r="AD181" s="18">
        <f>SUM(AD116,AD128,AD143,AD168)-AD185</f>
        <v>333422.17999999993</v>
      </c>
      <c r="AE181" s="18">
        <f>AE172</f>
        <v>0</v>
      </c>
    </row>
    <row r="182" spans="1:32" ht="15" hidden="1" customHeight="1" thickBot="1" x14ac:dyDescent="0.75">
      <c r="L182" s="19" t="s">
        <v>496</v>
      </c>
      <c r="P182" s="174"/>
      <c r="Q182" s="171" t="s">
        <v>497</v>
      </c>
      <c r="R182" s="172"/>
      <c r="S182" s="175">
        <f>T181-S181</f>
        <v>-171420.38400000002</v>
      </c>
      <c r="T182" s="177"/>
      <c r="U182" s="181">
        <f>V181-U181</f>
        <v>-229610.38399999996</v>
      </c>
      <c r="V182" s="177"/>
      <c r="W182" s="182">
        <f>X181-W181</f>
        <v>-210958</v>
      </c>
      <c r="X182" s="178"/>
      <c r="Y182" s="182">
        <f>Z181-Y181</f>
        <v>-219047.16000000015</v>
      </c>
      <c r="Z182" s="178"/>
      <c r="AB182" s="175">
        <f>AC181-AB181</f>
        <v>-169069.58999999997</v>
      </c>
      <c r="AC182" s="175"/>
      <c r="AD182" s="175">
        <f>AE181-AD181</f>
        <v>-333422.17999999993</v>
      </c>
      <c r="AE182" s="175"/>
    </row>
    <row r="183" spans="1:32" ht="15" hidden="1" customHeight="1" thickBot="1" x14ac:dyDescent="0.75">
      <c r="L183" s="20" t="s">
        <v>498</v>
      </c>
      <c r="P183" s="173" t="s">
        <v>499</v>
      </c>
      <c r="Q183" s="21" t="s">
        <v>500</v>
      </c>
      <c r="R183" s="13" t="s">
        <v>501</v>
      </c>
      <c r="S183" s="22">
        <f t="shared" ref="S183:Z183" si="112">S30</f>
        <v>16737.696</v>
      </c>
      <c r="T183" s="23">
        <f t="shared" si="112"/>
        <v>13948.08</v>
      </c>
      <c r="U183" s="24">
        <f t="shared" si="112"/>
        <v>16737.696</v>
      </c>
      <c r="V183" s="23">
        <f t="shared" si="112"/>
        <v>13948.08</v>
      </c>
      <c r="W183" s="24">
        <f t="shared" si="112"/>
        <v>37000</v>
      </c>
      <c r="X183" s="23">
        <f t="shared" si="112"/>
        <v>30000</v>
      </c>
      <c r="Y183" s="24">
        <f t="shared" si="112"/>
        <v>37000</v>
      </c>
      <c r="Z183" s="23">
        <f t="shared" si="112"/>
        <v>30000</v>
      </c>
      <c r="AA183" s="7" t="s">
        <v>499</v>
      </c>
      <c r="AB183" s="18">
        <f>AB30</f>
        <v>16737.71</v>
      </c>
      <c r="AC183" s="18">
        <f>AC30</f>
        <v>13948.08</v>
      </c>
      <c r="AD183" s="18">
        <f>AD30</f>
        <v>0</v>
      </c>
      <c r="AE183" s="18">
        <f>AE30</f>
        <v>0</v>
      </c>
    </row>
    <row r="184" spans="1:32" ht="15" hidden="1" customHeight="1" thickBot="1" x14ac:dyDescent="0.75">
      <c r="P184" s="174"/>
      <c r="Q184" s="171" t="s">
        <v>502</v>
      </c>
      <c r="R184" s="172"/>
      <c r="S184" s="175">
        <f>S183-T183</f>
        <v>2789.616</v>
      </c>
      <c r="T184" s="175"/>
      <c r="U184" s="175">
        <f>U183-V183</f>
        <v>2789.616</v>
      </c>
      <c r="V184" s="175"/>
      <c r="W184" s="176">
        <f>W183-X183</f>
        <v>7000</v>
      </c>
      <c r="X184" s="176"/>
      <c r="Y184" s="176">
        <f>Y183-Z183</f>
        <v>7000</v>
      </c>
      <c r="Z184" s="176"/>
      <c r="AB184" s="175">
        <f>AB183-AC183</f>
        <v>2789.6299999999992</v>
      </c>
      <c r="AC184" s="175"/>
      <c r="AD184" s="175">
        <f>AD183-AE183</f>
        <v>0</v>
      </c>
      <c r="AE184" s="175"/>
    </row>
    <row r="185" spans="1:32" ht="15" hidden="1" customHeight="1" thickBot="1" x14ac:dyDescent="0.75">
      <c r="P185" s="173" t="s">
        <v>503</v>
      </c>
      <c r="Q185" s="21" t="s">
        <v>504</v>
      </c>
      <c r="R185" s="25" t="s">
        <v>505</v>
      </c>
      <c r="S185" s="22">
        <f>SUM(S91,S94:S97,S99:S102,S106:S107,S109,S112,S114,S145,S146,S184)</f>
        <v>63769.616000000002</v>
      </c>
      <c r="T185" s="23">
        <f>SUM(T169:T170,T173,T128,T143)</f>
        <v>239700</v>
      </c>
      <c r="U185" s="24">
        <f>SUM(U91,U94:U97,U99:U102,U106:U107,U109,U112,U114,U145,U146,U184)</f>
        <v>61289.616000000002</v>
      </c>
      <c r="V185" s="23">
        <f>SUM(V169:V170,V173,V128,V143)</f>
        <v>240500</v>
      </c>
      <c r="W185" s="24">
        <f>SUM(W91,W94:W97,W99:W102,W106:W107,W109,W112,W114,W145,W146,W184)</f>
        <v>54816</v>
      </c>
      <c r="X185" s="23">
        <f>SUM(X169:X170,X173,X128,X143)</f>
        <v>253700</v>
      </c>
      <c r="Y185" s="24">
        <f>SUM(Y91,Y94:Y97,Y99:Y102,Y106:Y107,Y109,Y112,Y114,Y145,Y146,Y184)</f>
        <v>55772.320000000007</v>
      </c>
      <c r="Z185" s="23">
        <f>SUM(Z169:Z170,Z173,Z128,Z143)</f>
        <v>262940</v>
      </c>
      <c r="AA185" s="7" t="s">
        <v>503</v>
      </c>
      <c r="AB185" s="18">
        <f>SUM(AB91,AB94:AB97,AB99:AB102,AB106:AB107,AB109,AB112,AB114,AB145,AB146,AB184)</f>
        <v>69075.799999999988</v>
      </c>
      <c r="AC185" s="18">
        <f>SUM(AC169:AC170,AC173,AC128,AC143)</f>
        <v>243292.84</v>
      </c>
      <c r="AD185" s="18">
        <f>SUM(AD91,AD94:AD97,AD99:AD102,AD106:AD107,AD109,AD112,AD114,AD145,AD146,AD184)</f>
        <v>0</v>
      </c>
      <c r="AE185" s="18">
        <f>SUM(AE169:AE170,AE173,AE128,AE143)</f>
        <v>507.39</v>
      </c>
    </row>
    <row r="186" spans="1:32" ht="15" hidden="1" customHeight="1" thickBot="1" x14ac:dyDescent="0.75">
      <c r="P186" s="174"/>
      <c r="Q186" s="171" t="s">
        <v>506</v>
      </c>
      <c r="R186" s="172"/>
      <c r="S186" s="176">
        <f>T185-S185</f>
        <v>175930.38399999999</v>
      </c>
      <c r="T186" s="178"/>
      <c r="U186" s="182">
        <f>V185-U185</f>
        <v>179210.38399999999</v>
      </c>
      <c r="V186" s="178"/>
      <c r="W186" s="182">
        <f>X185-W185</f>
        <v>198884</v>
      </c>
      <c r="X186" s="178"/>
      <c r="Y186" s="182">
        <f>Z185-Y185</f>
        <v>207167.68</v>
      </c>
      <c r="Z186" s="178"/>
      <c r="AB186" s="176">
        <f>AC185-AB185</f>
        <v>174217.04</v>
      </c>
      <c r="AC186" s="176"/>
      <c r="AD186" s="176">
        <f>AE185-AD185</f>
        <v>507.39</v>
      </c>
      <c r="AE186" s="176"/>
    </row>
    <row r="187" spans="1:32" ht="15" hidden="1" customHeight="1" thickBot="1" x14ac:dyDescent="0.75">
      <c r="P187" s="173" t="s">
        <v>507</v>
      </c>
      <c r="Q187" s="21" t="s">
        <v>508</v>
      </c>
      <c r="R187" s="25" t="s">
        <v>509</v>
      </c>
      <c r="S187" s="26">
        <f t="shared" ref="S187:X187" si="113">SUM(S181,S183,S185)</f>
        <v>554927.696</v>
      </c>
      <c r="T187" s="27">
        <f t="shared" si="113"/>
        <v>556648.08000000007</v>
      </c>
      <c r="U187" s="28">
        <f t="shared" si="113"/>
        <v>610637.696</v>
      </c>
      <c r="V187" s="27">
        <f t="shared" si="113"/>
        <v>557448.08000000007</v>
      </c>
      <c r="W187" s="28">
        <f t="shared" si="113"/>
        <v>607774</v>
      </c>
      <c r="X187" s="27">
        <f t="shared" si="113"/>
        <v>588700</v>
      </c>
      <c r="Y187" s="28">
        <f t="shared" ref="Y187:Z187" si="114">SUM(Y181,Y183,Y185)</f>
        <v>618819.48000000021</v>
      </c>
      <c r="Z187" s="27">
        <f t="shared" si="114"/>
        <v>599940</v>
      </c>
      <c r="AA187" s="7" t="s">
        <v>507</v>
      </c>
      <c r="AB187" s="29">
        <f>SUM(AB181,AB183,AB185)</f>
        <v>562219.12999999989</v>
      </c>
      <c r="AC187" s="29">
        <f>SUM(AC181,AC183,AC185)</f>
        <v>564576.94999999995</v>
      </c>
      <c r="AD187" s="29">
        <f>SUM(AD181,AD183,AD185)</f>
        <v>333422.17999999993</v>
      </c>
      <c r="AE187" s="29">
        <f>SUM(AE181,AE183,AE185)</f>
        <v>507.39</v>
      </c>
    </row>
    <row r="188" spans="1:32" ht="15" hidden="1" customHeight="1" thickBot="1" x14ac:dyDescent="0.75">
      <c r="P188" s="174"/>
      <c r="Q188" s="171" t="s">
        <v>489</v>
      </c>
      <c r="R188" s="172"/>
      <c r="S188" s="179">
        <f>T187-S187</f>
        <v>1720.3840000000782</v>
      </c>
      <c r="T188" s="180"/>
      <c r="U188" s="183">
        <f>V187-U187</f>
        <v>-53189.615999999922</v>
      </c>
      <c r="V188" s="180"/>
      <c r="W188" s="184">
        <f>X187-W187</f>
        <v>-19074</v>
      </c>
      <c r="X188" s="185"/>
      <c r="Y188" s="184">
        <f>Z187-Y187</f>
        <v>-18879.480000000214</v>
      </c>
      <c r="Z188" s="185"/>
      <c r="AB188" s="175">
        <f>AC187-AB187</f>
        <v>2357.8200000000652</v>
      </c>
      <c r="AC188" s="175"/>
      <c r="AD188" s="175">
        <f>AE187-AD187</f>
        <v>-332914.78999999992</v>
      </c>
      <c r="AE188" s="175"/>
    </row>
  </sheetData>
  <mergeCells count="37">
    <mergeCell ref="AB1:AE1"/>
    <mergeCell ref="C1:G1"/>
    <mergeCell ref="L1:O1"/>
    <mergeCell ref="S1:Z1"/>
    <mergeCell ref="H1:K1"/>
    <mergeCell ref="AB182:AC182"/>
    <mergeCell ref="AB184:AC184"/>
    <mergeCell ref="AB186:AC186"/>
    <mergeCell ref="AB188:AC188"/>
    <mergeCell ref="U182:V182"/>
    <mergeCell ref="U184:V184"/>
    <mergeCell ref="U186:V186"/>
    <mergeCell ref="U188:V188"/>
    <mergeCell ref="W182:X182"/>
    <mergeCell ref="W184:X184"/>
    <mergeCell ref="W186:X186"/>
    <mergeCell ref="W188:X188"/>
    <mergeCell ref="Y182:Z182"/>
    <mergeCell ref="Y184:Z184"/>
    <mergeCell ref="Y186:Z186"/>
    <mergeCell ref="Y188:Z188"/>
    <mergeCell ref="S182:T182"/>
    <mergeCell ref="S184:T184"/>
    <mergeCell ref="S186:T186"/>
    <mergeCell ref="S188:T188"/>
    <mergeCell ref="Q182:R182"/>
    <mergeCell ref="Q184:R184"/>
    <mergeCell ref="Q186:R186"/>
    <mergeCell ref="Q188:R188"/>
    <mergeCell ref="P187:P188"/>
    <mergeCell ref="P185:P186"/>
    <mergeCell ref="P183:P184"/>
    <mergeCell ref="P181:P182"/>
    <mergeCell ref="AD182:AE182"/>
    <mergeCell ref="AD184:AE184"/>
    <mergeCell ref="AD186:AE186"/>
    <mergeCell ref="AD188:AE188"/>
  </mergeCells>
  <phoneticPr fontId="1" type="noConversion"/>
  <conditionalFormatting sqref="S182:Z182">
    <cfRule type="cellIs" dxfId="18" priority="19" operator="greaterThan">
      <formula>0</formula>
    </cfRule>
    <cfRule type="cellIs" dxfId="17" priority="20" operator="lessThan">
      <formula>0</formula>
    </cfRule>
  </conditionalFormatting>
  <conditionalFormatting sqref="S186:Z186">
    <cfRule type="cellIs" dxfId="16" priority="13" operator="lessThan">
      <formula>0</formula>
    </cfRule>
    <cfRule type="cellIs" dxfId="15" priority="14" operator="greaterThan">
      <formula>0</formula>
    </cfRule>
  </conditionalFormatting>
  <conditionalFormatting sqref="S188:Z188">
    <cfRule type="cellIs" dxfId="14" priority="15" operator="lessThan">
      <formula>0</formula>
    </cfRule>
    <cfRule type="cellIs" dxfId="13" priority="16" operator="greaterThan">
      <formula>0</formula>
    </cfRule>
  </conditionalFormatting>
  <conditionalFormatting sqref="T176 V176 X176 Z176 AC176">
    <cfRule type="cellIs" dxfId="12" priority="47" operator="greaterThanOrEqual">
      <formula>0</formula>
    </cfRule>
    <cfRule type="cellIs" dxfId="11" priority="48" operator="lessThan">
      <formula>0</formula>
    </cfRule>
  </conditionalFormatting>
  <conditionalFormatting sqref="AB182:AE182">
    <cfRule type="cellIs" dxfId="10" priority="35" operator="greaterThan">
      <formula>0</formula>
    </cfRule>
    <cfRule type="cellIs" dxfId="9" priority="36" operator="lessThan">
      <formula>0</formula>
    </cfRule>
  </conditionalFormatting>
  <conditionalFormatting sqref="AB186:AE186">
    <cfRule type="cellIs" dxfId="8" priority="29" operator="lessThan">
      <formula>0</formula>
    </cfRule>
    <cfRule type="cellIs" dxfId="7" priority="30" operator="greaterThan">
      <formula>0</formula>
    </cfRule>
  </conditionalFormatting>
  <conditionalFormatting sqref="AB188:AE188">
    <cfRule type="cellIs" dxfId="6" priority="31" operator="lessThan">
      <formula>0</formula>
    </cfRule>
    <cfRule type="cellIs" dxfId="5" priority="32" operator="greaterThan">
      <formula>0</formula>
    </cfRule>
  </conditionalFormatting>
  <conditionalFormatting sqref="S184:Z184 AB184:AE184">
    <cfRule type="expression" dxfId="2" priority="59">
      <formula>S$184&gt;=$AF$30</formula>
    </cfRule>
    <cfRule type="cellIs" dxfId="1" priority="60" operator="lessThan">
      <formula>$AF$30</formula>
    </cfRule>
  </conditionalFormatting>
  <pageMargins left="0.23622047244094491" right="0.23622047244094491" top="0.55118110236220474" bottom="0.35433070866141736" header="0.31496062992125984" footer="0.31496062992125984"/>
  <pageSetup paperSize="8" fitToHeight="0" orientation="portrait" r:id="rId1"/>
  <rowBreaks count="2" manualBreakCount="2">
    <brk id="145" max="37" man="1"/>
    <brk id="176" max="16383" man="1"/>
  </rowBreaks>
  <colBreaks count="1" manualBreakCount="1">
    <brk id="15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6C21-8AA1-42D2-880A-DEEF6ED8184F}">
  <sheetPr>
    <tabColor theme="8" tint="0.79998168889431442"/>
  </sheetPr>
  <dimension ref="A1:F27"/>
  <sheetViews>
    <sheetView workbookViewId="0">
      <selection activeCell="I34" sqref="I34"/>
    </sheetView>
  </sheetViews>
  <sheetFormatPr defaultRowHeight="14.4" x14ac:dyDescent="0.3"/>
  <cols>
    <col min="1" max="1" width="15.5546875" bestFit="1" customWidth="1"/>
    <col min="2" max="2" width="21" bestFit="1" customWidth="1"/>
    <col min="3" max="3" width="52.44140625" bestFit="1" customWidth="1"/>
    <col min="4" max="4" width="11.109375" bestFit="1" customWidth="1"/>
  </cols>
  <sheetData>
    <row r="1" spans="1:4" x14ac:dyDescent="0.3">
      <c r="A1" s="1" t="s">
        <v>510</v>
      </c>
      <c r="B1" s="1" t="s">
        <v>511</v>
      </c>
      <c r="C1" s="1" t="s">
        <v>512</v>
      </c>
      <c r="D1" t="s">
        <v>513</v>
      </c>
    </row>
    <row r="2" spans="1:4" x14ac:dyDescent="0.3">
      <c r="A2" t="s">
        <v>356</v>
      </c>
      <c r="B2" t="s">
        <v>566</v>
      </c>
      <c r="C2" t="s">
        <v>567</v>
      </c>
      <c r="D2" s="2">
        <v>-302.5</v>
      </c>
    </row>
    <row r="3" spans="1:4" x14ac:dyDescent="0.3">
      <c r="B3" t="s">
        <v>570</v>
      </c>
      <c r="C3" t="s">
        <v>571</v>
      </c>
      <c r="D3" s="2">
        <v>119.59</v>
      </c>
    </row>
    <row r="4" spans="1:4" x14ac:dyDescent="0.3">
      <c r="A4" t="s">
        <v>568</v>
      </c>
      <c r="D4" s="2">
        <v>-182.91</v>
      </c>
    </row>
    <row r="5" spans="1:4" x14ac:dyDescent="0.3">
      <c r="A5" t="s">
        <v>391</v>
      </c>
      <c r="B5" t="s">
        <v>519</v>
      </c>
      <c r="C5" t="s">
        <v>520</v>
      </c>
      <c r="D5" s="2">
        <v>-1103.1299999999999</v>
      </c>
    </row>
    <row r="6" spans="1:4" x14ac:dyDescent="0.3">
      <c r="B6" t="s">
        <v>523</v>
      </c>
      <c r="C6" t="s">
        <v>524</v>
      </c>
      <c r="D6" s="2">
        <v>-502.20000000000005</v>
      </c>
    </row>
    <row r="7" spans="1:4" x14ac:dyDescent="0.3">
      <c r="A7" t="s">
        <v>575</v>
      </c>
      <c r="D7" s="2">
        <v>-1605.33</v>
      </c>
    </row>
    <row r="8" spans="1:4" x14ac:dyDescent="0.3">
      <c r="A8" t="s">
        <v>308</v>
      </c>
      <c r="B8" t="s">
        <v>614</v>
      </c>
      <c r="C8" t="s">
        <v>579</v>
      </c>
      <c r="D8" s="2">
        <v>-195.62</v>
      </c>
    </row>
    <row r="9" spans="1:4" x14ac:dyDescent="0.3">
      <c r="A9" t="s">
        <v>615</v>
      </c>
      <c r="D9" s="2">
        <v>-195.62</v>
      </c>
    </row>
    <row r="10" spans="1:4" x14ac:dyDescent="0.3">
      <c r="A10" t="s">
        <v>531</v>
      </c>
      <c r="D10" s="2">
        <v>-1983.8600000000001</v>
      </c>
    </row>
    <row r="27" spans="6:6" x14ac:dyDescent="0.3">
      <c r="F27" s="3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95D3-B2D8-4EDF-A8BA-8A5E868FBC2C}">
  <sheetPr>
    <tabColor theme="8" tint="0.79998168889431442"/>
  </sheetPr>
  <dimension ref="A1:H78"/>
  <sheetViews>
    <sheetView topLeftCell="A43" workbookViewId="0">
      <selection activeCell="C37" sqref="C37"/>
    </sheetView>
  </sheetViews>
  <sheetFormatPr defaultRowHeight="14.4" x14ac:dyDescent="0.3"/>
  <cols>
    <col min="1" max="1" width="15.5546875" bestFit="1" customWidth="1"/>
    <col min="2" max="2" width="21" bestFit="1" customWidth="1"/>
    <col min="3" max="3" width="52.44140625" bestFit="1" customWidth="1"/>
    <col min="4" max="4" width="11.6640625" bestFit="1" customWidth="1"/>
    <col min="5" max="5" width="12.109375" bestFit="1" customWidth="1"/>
    <col min="7" max="7" width="11.6640625" bestFit="1" customWidth="1"/>
    <col min="8" max="8" width="12.109375" bestFit="1" customWidth="1"/>
  </cols>
  <sheetData>
    <row r="1" spans="1:8" x14ac:dyDescent="0.3">
      <c r="A1" s="1" t="s">
        <v>510</v>
      </c>
      <c r="B1" s="1" t="s">
        <v>511</v>
      </c>
      <c r="C1" s="1" t="s">
        <v>512</v>
      </c>
      <c r="D1" s="1" t="s">
        <v>532</v>
      </c>
      <c r="E1" s="1" t="s">
        <v>533</v>
      </c>
      <c r="F1" s="1" t="s">
        <v>534</v>
      </c>
      <c r="G1" s="1" t="s">
        <v>535</v>
      </c>
      <c r="H1" t="s">
        <v>513</v>
      </c>
    </row>
    <row r="2" spans="1:8" x14ac:dyDescent="0.3">
      <c r="A2" t="s">
        <v>410</v>
      </c>
      <c r="B2" t="s">
        <v>519</v>
      </c>
      <c r="C2" t="s">
        <v>520</v>
      </c>
      <c r="D2" t="s">
        <v>13</v>
      </c>
      <c r="H2" s="2">
        <v>-156.60000000000002</v>
      </c>
    </row>
    <row r="3" spans="1:8" x14ac:dyDescent="0.3">
      <c r="A3" t="s">
        <v>536</v>
      </c>
      <c r="H3" s="2">
        <v>-156.60000000000002</v>
      </c>
    </row>
    <row r="4" spans="1:8" x14ac:dyDescent="0.3">
      <c r="A4" t="s">
        <v>428</v>
      </c>
      <c r="H4" s="2">
        <v>-454.47999999999979</v>
      </c>
    </row>
    <row r="5" spans="1:8" x14ac:dyDescent="0.3">
      <c r="A5" t="s">
        <v>209</v>
      </c>
      <c r="B5" t="s">
        <v>514</v>
      </c>
      <c r="C5" t="s">
        <v>515</v>
      </c>
      <c r="D5" t="s">
        <v>13</v>
      </c>
      <c r="H5" s="2">
        <v>-105</v>
      </c>
    </row>
    <row r="6" spans="1:8" x14ac:dyDescent="0.3">
      <c r="A6" t="s">
        <v>516</v>
      </c>
      <c r="H6" s="2">
        <v>-105</v>
      </c>
    </row>
    <row r="7" spans="1:8" x14ac:dyDescent="0.3">
      <c r="A7" t="s">
        <v>298</v>
      </c>
      <c r="B7" t="s">
        <v>581</v>
      </c>
      <c r="C7" t="s">
        <v>578</v>
      </c>
      <c r="D7" t="s">
        <v>13</v>
      </c>
      <c r="H7" s="2">
        <v>-200</v>
      </c>
    </row>
    <row r="8" spans="1:8" x14ac:dyDescent="0.3">
      <c r="B8" t="s">
        <v>546</v>
      </c>
      <c r="C8" t="s">
        <v>547</v>
      </c>
      <c r="D8" t="s">
        <v>13</v>
      </c>
      <c r="H8" s="2">
        <v>-24.3</v>
      </c>
    </row>
    <row r="9" spans="1:8" x14ac:dyDescent="0.3">
      <c r="B9" t="s">
        <v>525</v>
      </c>
      <c r="C9" t="s">
        <v>526</v>
      </c>
      <c r="D9" t="s">
        <v>13</v>
      </c>
      <c r="H9" s="2">
        <v>-117.06</v>
      </c>
    </row>
    <row r="10" spans="1:8" x14ac:dyDescent="0.3">
      <c r="B10" t="s">
        <v>548</v>
      </c>
      <c r="C10" t="s">
        <v>549</v>
      </c>
      <c r="D10" t="s">
        <v>13</v>
      </c>
      <c r="H10" s="2">
        <v>-250</v>
      </c>
    </row>
    <row r="11" spans="1:8" x14ac:dyDescent="0.3">
      <c r="B11" t="s">
        <v>539</v>
      </c>
      <c r="C11" t="s">
        <v>540</v>
      </c>
      <c r="D11" t="s">
        <v>13</v>
      </c>
      <c r="H11" s="2">
        <v>-1145</v>
      </c>
    </row>
    <row r="12" spans="1:8" x14ac:dyDescent="0.3">
      <c r="B12" t="s">
        <v>541</v>
      </c>
      <c r="C12" t="s">
        <v>542</v>
      </c>
      <c r="D12" t="s">
        <v>13</v>
      </c>
      <c r="H12" s="2">
        <v>3110</v>
      </c>
    </row>
    <row r="13" spans="1:8" x14ac:dyDescent="0.3">
      <c r="B13" t="s">
        <v>543</v>
      </c>
      <c r="C13" t="s">
        <v>544</v>
      </c>
      <c r="D13" t="s">
        <v>13</v>
      </c>
      <c r="H13" s="2">
        <v>5206</v>
      </c>
    </row>
    <row r="14" spans="1:8" x14ac:dyDescent="0.3">
      <c r="B14" t="s">
        <v>582</v>
      </c>
      <c r="C14" t="s">
        <v>580</v>
      </c>
      <c r="D14" t="s">
        <v>13</v>
      </c>
      <c r="H14" s="2">
        <v>-316.08</v>
      </c>
    </row>
    <row r="15" spans="1:8" x14ac:dyDescent="0.3">
      <c r="A15" t="s">
        <v>545</v>
      </c>
      <c r="H15" s="2">
        <v>6263.5599999999995</v>
      </c>
    </row>
    <row r="16" spans="1:8" x14ac:dyDescent="0.3">
      <c r="A16" t="s">
        <v>336</v>
      </c>
      <c r="B16" t="s">
        <v>517</v>
      </c>
      <c r="C16" t="s">
        <v>518</v>
      </c>
      <c r="D16" t="s">
        <v>13</v>
      </c>
      <c r="H16" s="2">
        <v>-276</v>
      </c>
    </row>
    <row r="17" spans="1:8" x14ac:dyDescent="0.3">
      <c r="B17" t="s">
        <v>519</v>
      </c>
      <c r="C17" t="s">
        <v>520</v>
      </c>
      <c r="D17" t="s">
        <v>13</v>
      </c>
      <c r="H17" s="2">
        <v>-731.88</v>
      </c>
    </row>
    <row r="18" spans="1:8" x14ac:dyDescent="0.3">
      <c r="B18" t="s">
        <v>521</v>
      </c>
      <c r="C18" t="s">
        <v>522</v>
      </c>
      <c r="D18" t="s">
        <v>13</v>
      </c>
      <c r="H18" s="2">
        <v>-224</v>
      </c>
    </row>
    <row r="19" spans="1:8" x14ac:dyDescent="0.3">
      <c r="B19" t="s">
        <v>550</v>
      </c>
      <c r="C19" t="s">
        <v>551</v>
      </c>
      <c r="D19" t="s">
        <v>13</v>
      </c>
      <c r="H19" s="2">
        <v>-280</v>
      </c>
    </row>
    <row r="20" spans="1:8" x14ac:dyDescent="0.3">
      <c r="B20" t="s">
        <v>570</v>
      </c>
      <c r="C20" t="s">
        <v>571</v>
      </c>
      <c r="D20" t="s">
        <v>13</v>
      </c>
      <c r="H20" s="2">
        <v>600</v>
      </c>
    </row>
    <row r="21" spans="1:8" x14ac:dyDescent="0.3">
      <c r="A21" t="s">
        <v>552</v>
      </c>
      <c r="H21" s="2">
        <v>-911.88000000000011</v>
      </c>
    </row>
    <row r="22" spans="1:8" x14ac:dyDescent="0.3">
      <c r="A22" t="s">
        <v>342</v>
      </c>
      <c r="B22" t="s">
        <v>519</v>
      </c>
      <c r="C22" t="s">
        <v>520</v>
      </c>
      <c r="D22" t="s">
        <v>13</v>
      </c>
      <c r="H22" s="2">
        <v>-446.44</v>
      </c>
    </row>
    <row r="23" spans="1:8" x14ac:dyDescent="0.3">
      <c r="B23" t="s">
        <v>521</v>
      </c>
      <c r="C23" t="s">
        <v>522</v>
      </c>
      <c r="D23" t="s">
        <v>13</v>
      </c>
      <c r="H23" s="2">
        <v>-164.57999999999998</v>
      </c>
    </row>
    <row r="24" spans="1:8" x14ac:dyDescent="0.3">
      <c r="A24" t="s">
        <v>553</v>
      </c>
      <c r="H24" s="2">
        <v>-611.02</v>
      </c>
    </row>
    <row r="25" spans="1:8" x14ac:dyDescent="0.3">
      <c r="A25" t="s">
        <v>348</v>
      </c>
      <c r="B25" t="s">
        <v>519</v>
      </c>
      <c r="C25" t="s">
        <v>520</v>
      </c>
      <c r="D25" t="s">
        <v>13</v>
      </c>
      <c r="H25" s="2">
        <v>-1097.3999999999999</v>
      </c>
    </row>
    <row r="26" spans="1:8" x14ac:dyDescent="0.3">
      <c r="B26" t="s">
        <v>556</v>
      </c>
      <c r="C26" t="s">
        <v>557</v>
      </c>
      <c r="D26" t="s">
        <v>13</v>
      </c>
      <c r="H26" s="2">
        <v>-792.88</v>
      </c>
    </row>
    <row r="27" spans="1:8" x14ac:dyDescent="0.3">
      <c r="B27" t="s">
        <v>521</v>
      </c>
      <c r="C27" t="s">
        <v>522</v>
      </c>
      <c r="D27" t="s">
        <v>13</v>
      </c>
      <c r="H27" s="2">
        <v>-200.4</v>
      </c>
    </row>
    <row r="28" spans="1:8" x14ac:dyDescent="0.3">
      <c r="B28" t="s">
        <v>558</v>
      </c>
      <c r="C28" t="s">
        <v>559</v>
      </c>
      <c r="D28" t="s">
        <v>13</v>
      </c>
      <c r="H28" s="2">
        <v>-3467.92</v>
      </c>
    </row>
    <row r="29" spans="1:8" x14ac:dyDescent="0.3">
      <c r="B29" t="s">
        <v>554</v>
      </c>
      <c r="C29" t="s">
        <v>555</v>
      </c>
      <c r="D29" t="s">
        <v>13</v>
      </c>
      <c r="H29" s="2">
        <v>-300</v>
      </c>
    </row>
    <row r="30" spans="1:8" x14ac:dyDescent="0.3">
      <c r="B30" t="s">
        <v>560</v>
      </c>
      <c r="C30" t="s">
        <v>561</v>
      </c>
      <c r="D30" t="s">
        <v>13</v>
      </c>
      <c r="H30" s="2">
        <v>-486.25</v>
      </c>
    </row>
    <row r="31" spans="1:8" x14ac:dyDescent="0.3">
      <c r="B31" t="s">
        <v>570</v>
      </c>
      <c r="C31" t="s">
        <v>571</v>
      </c>
      <c r="D31" t="s">
        <v>13</v>
      </c>
      <c r="H31" s="2">
        <v>3000</v>
      </c>
    </row>
    <row r="32" spans="1:8" x14ac:dyDescent="0.3">
      <c r="B32" t="s">
        <v>543</v>
      </c>
      <c r="C32" t="s">
        <v>544</v>
      </c>
      <c r="D32" t="s">
        <v>13</v>
      </c>
      <c r="H32" s="2">
        <v>492</v>
      </c>
    </row>
    <row r="33" spans="1:8" x14ac:dyDescent="0.3">
      <c r="B33" t="s">
        <v>562</v>
      </c>
      <c r="C33" t="s">
        <v>563</v>
      </c>
      <c r="D33" t="s">
        <v>13</v>
      </c>
      <c r="H33" s="2">
        <v>139</v>
      </c>
    </row>
    <row r="34" spans="1:8" x14ac:dyDescent="0.3">
      <c r="A34" t="s">
        <v>564</v>
      </c>
      <c r="H34" s="2">
        <v>-2713.8500000000004</v>
      </c>
    </row>
    <row r="35" spans="1:8" x14ac:dyDescent="0.3">
      <c r="A35" t="s">
        <v>353</v>
      </c>
      <c r="B35" t="s">
        <v>519</v>
      </c>
      <c r="C35" t="s">
        <v>520</v>
      </c>
      <c r="D35" t="s">
        <v>13</v>
      </c>
      <c r="H35" s="2">
        <v>-209.36</v>
      </c>
    </row>
    <row r="36" spans="1:8" x14ac:dyDescent="0.3">
      <c r="B36" t="s">
        <v>521</v>
      </c>
      <c r="C36" t="s">
        <v>522</v>
      </c>
      <c r="D36" t="s">
        <v>13</v>
      </c>
      <c r="H36" s="2">
        <v>-46</v>
      </c>
    </row>
    <row r="37" spans="1:8" x14ac:dyDescent="0.3">
      <c r="B37" t="s">
        <v>523</v>
      </c>
      <c r="C37" t="s">
        <v>524</v>
      </c>
      <c r="D37" t="s">
        <v>13</v>
      </c>
      <c r="H37" s="2">
        <v>-46</v>
      </c>
    </row>
    <row r="38" spans="1:8" x14ac:dyDescent="0.3">
      <c r="B38" t="s">
        <v>550</v>
      </c>
      <c r="C38" t="s">
        <v>551</v>
      </c>
      <c r="D38" t="s">
        <v>13</v>
      </c>
      <c r="H38" s="2">
        <v>-92</v>
      </c>
    </row>
    <row r="39" spans="1:8" x14ac:dyDescent="0.3">
      <c r="A39" t="s">
        <v>565</v>
      </c>
      <c r="H39" s="2">
        <v>-393.36</v>
      </c>
    </row>
    <row r="40" spans="1:8" x14ac:dyDescent="0.3">
      <c r="A40" t="s">
        <v>356</v>
      </c>
      <c r="B40" t="s">
        <v>566</v>
      </c>
      <c r="C40" t="s">
        <v>567</v>
      </c>
      <c r="D40" t="s">
        <v>13</v>
      </c>
      <c r="H40" s="2">
        <v>-302.5</v>
      </c>
    </row>
    <row r="41" spans="1:8" x14ac:dyDescent="0.3">
      <c r="B41" t="s">
        <v>570</v>
      </c>
      <c r="C41" t="s">
        <v>571</v>
      </c>
      <c r="D41" t="s">
        <v>13</v>
      </c>
      <c r="H41" s="2">
        <v>119.59</v>
      </c>
    </row>
    <row r="42" spans="1:8" x14ac:dyDescent="0.3">
      <c r="A42" t="s">
        <v>568</v>
      </c>
      <c r="H42" s="2">
        <v>-182.91</v>
      </c>
    </row>
    <row r="43" spans="1:8" x14ac:dyDescent="0.3">
      <c r="A43" t="s">
        <v>376</v>
      </c>
      <c r="B43" t="s">
        <v>519</v>
      </c>
      <c r="C43" t="s">
        <v>520</v>
      </c>
      <c r="D43" t="s">
        <v>13</v>
      </c>
      <c r="H43" s="2">
        <v>-2069.56</v>
      </c>
    </row>
    <row r="44" spans="1:8" x14ac:dyDescent="0.3">
      <c r="B44" t="s">
        <v>521</v>
      </c>
      <c r="C44" t="s">
        <v>522</v>
      </c>
      <c r="D44" t="s">
        <v>13</v>
      </c>
      <c r="H44" s="2">
        <v>-234.79999999999998</v>
      </c>
    </row>
    <row r="45" spans="1:8" x14ac:dyDescent="0.3">
      <c r="B45" t="s">
        <v>523</v>
      </c>
      <c r="C45" t="s">
        <v>524</v>
      </c>
      <c r="D45" t="s">
        <v>13</v>
      </c>
      <c r="H45" s="2">
        <v>-848.12999999999954</v>
      </c>
    </row>
    <row r="46" spans="1:8" x14ac:dyDescent="0.3">
      <c r="B46" t="s">
        <v>528</v>
      </c>
      <c r="C46" t="s">
        <v>529</v>
      </c>
      <c r="D46" t="s">
        <v>13</v>
      </c>
      <c r="H46" s="2">
        <v>-149.68</v>
      </c>
    </row>
    <row r="47" spans="1:8" x14ac:dyDescent="0.3">
      <c r="A47" t="s">
        <v>569</v>
      </c>
      <c r="H47" s="2">
        <v>-3302.1699999999996</v>
      </c>
    </row>
    <row r="48" spans="1:8" x14ac:dyDescent="0.3">
      <c r="A48" t="s">
        <v>382</v>
      </c>
      <c r="B48" t="s">
        <v>583</v>
      </c>
      <c r="C48" t="s">
        <v>577</v>
      </c>
      <c r="D48" t="s">
        <v>13</v>
      </c>
      <c r="H48" s="2">
        <v>-9.83</v>
      </c>
    </row>
    <row r="49" spans="1:8" x14ac:dyDescent="0.3">
      <c r="B49" t="s">
        <v>525</v>
      </c>
      <c r="C49" t="s">
        <v>526</v>
      </c>
      <c r="D49" t="s">
        <v>13</v>
      </c>
      <c r="H49" s="2">
        <v>-1166.1099999999999</v>
      </c>
    </row>
    <row r="50" spans="1:8" x14ac:dyDescent="0.3">
      <c r="B50" t="s">
        <v>519</v>
      </c>
      <c r="C50" t="s">
        <v>520</v>
      </c>
      <c r="D50" t="s">
        <v>13</v>
      </c>
      <c r="H50" s="2">
        <v>-930.18000000000006</v>
      </c>
    </row>
    <row r="51" spans="1:8" x14ac:dyDescent="0.3">
      <c r="B51" t="s">
        <v>521</v>
      </c>
      <c r="C51" t="s">
        <v>522</v>
      </c>
      <c r="D51" t="s">
        <v>13</v>
      </c>
      <c r="H51" s="2">
        <v>-88.04</v>
      </c>
    </row>
    <row r="52" spans="1:8" x14ac:dyDescent="0.3">
      <c r="B52" t="s">
        <v>523</v>
      </c>
      <c r="C52" t="s">
        <v>524</v>
      </c>
      <c r="D52" t="s">
        <v>13</v>
      </c>
      <c r="H52" s="2">
        <v>-651.96</v>
      </c>
    </row>
    <row r="53" spans="1:8" x14ac:dyDescent="0.3">
      <c r="B53" t="s">
        <v>554</v>
      </c>
      <c r="C53" t="s">
        <v>555</v>
      </c>
      <c r="D53" t="s">
        <v>13</v>
      </c>
      <c r="H53" s="2">
        <v>-1916.07</v>
      </c>
    </row>
    <row r="54" spans="1:8" x14ac:dyDescent="0.3">
      <c r="B54" t="s">
        <v>570</v>
      </c>
      <c r="C54" t="s">
        <v>571</v>
      </c>
      <c r="D54" t="s">
        <v>13</v>
      </c>
      <c r="H54" s="2">
        <v>1926.08</v>
      </c>
    </row>
    <row r="55" spans="1:8" x14ac:dyDescent="0.3">
      <c r="A55" t="s">
        <v>572</v>
      </c>
      <c r="H55" s="2">
        <v>-2836.1099999999997</v>
      </c>
    </row>
    <row r="56" spans="1:8" x14ac:dyDescent="0.3">
      <c r="A56" t="s">
        <v>385</v>
      </c>
      <c r="B56" t="s">
        <v>537</v>
      </c>
      <c r="C56" t="s">
        <v>538</v>
      </c>
      <c r="D56" t="s">
        <v>13</v>
      </c>
      <c r="H56" s="2">
        <v>-150</v>
      </c>
    </row>
    <row r="57" spans="1:8" x14ac:dyDescent="0.3">
      <c r="B57" t="s">
        <v>519</v>
      </c>
      <c r="C57" t="s">
        <v>520</v>
      </c>
      <c r="D57" t="s">
        <v>13</v>
      </c>
      <c r="H57" s="2">
        <v>-196.39999999999998</v>
      </c>
    </row>
    <row r="58" spans="1:8" x14ac:dyDescent="0.3">
      <c r="B58" t="s">
        <v>523</v>
      </c>
      <c r="C58" t="s">
        <v>524</v>
      </c>
      <c r="D58" t="s">
        <v>13</v>
      </c>
      <c r="H58" s="2">
        <v>-159.4</v>
      </c>
    </row>
    <row r="59" spans="1:8" x14ac:dyDescent="0.3">
      <c r="B59" t="s">
        <v>539</v>
      </c>
      <c r="C59" t="s">
        <v>540</v>
      </c>
      <c r="D59" t="s">
        <v>13</v>
      </c>
      <c r="H59" s="2">
        <v>-470.7</v>
      </c>
    </row>
    <row r="60" spans="1:8" x14ac:dyDescent="0.3">
      <c r="A60" t="s">
        <v>573</v>
      </c>
      <c r="H60" s="2">
        <v>-976.5</v>
      </c>
    </row>
    <row r="61" spans="1:8" x14ac:dyDescent="0.3">
      <c r="A61" t="s">
        <v>388</v>
      </c>
      <c r="B61" t="s">
        <v>519</v>
      </c>
      <c r="C61" t="s">
        <v>520</v>
      </c>
      <c r="D61" t="s">
        <v>13</v>
      </c>
      <c r="H61" s="2">
        <v>-916.1</v>
      </c>
    </row>
    <row r="62" spans="1:8" x14ac:dyDescent="0.3">
      <c r="B62" t="s">
        <v>554</v>
      </c>
      <c r="C62" t="s">
        <v>555</v>
      </c>
      <c r="D62" t="s">
        <v>13</v>
      </c>
      <c r="H62" s="2">
        <v>-654.91999999999996</v>
      </c>
    </row>
    <row r="63" spans="1:8" x14ac:dyDescent="0.3">
      <c r="A63" t="s">
        <v>574</v>
      </c>
      <c r="H63" s="2">
        <v>-1571.02</v>
      </c>
    </row>
    <row r="64" spans="1:8" x14ac:dyDescent="0.3">
      <c r="A64" t="s">
        <v>391</v>
      </c>
      <c r="B64" t="s">
        <v>519</v>
      </c>
      <c r="C64" t="s">
        <v>520</v>
      </c>
      <c r="D64" t="s">
        <v>13</v>
      </c>
      <c r="H64" s="2">
        <v>-1103.1299999999999</v>
      </c>
    </row>
    <row r="65" spans="1:8" x14ac:dyDescent="0.3">
      <c r="B65" t="s">
        <v>523</v>
      </c>
      <c r="C65" t="s">
        <v>524</v>
      </c>
      <c r="D65" t="s">
        <v>13</v>
      </c>
      <c r="H65" s="2">
        <v>-502.20000000000005</v>
      </c>
    </row>
    <row r="66" spans="1:8" x14ac:dyDescent="0.3">
      <c r="A66" t="s">
        <v>575</v>
      </c>
      <c r="H66" s="2">
        <v>-1605.33</v>
      </c>
    </row>
    <row r="67" spans="1:8" x14ac:dyDescent="0.3">
      <c r="A67" t="s">
        <v>221</v>
      </c>
      <c r="B67" t="s">
        <v>519</v>
      </c>
      <c r="C67" t="s">
        <v>520</v>
      </c>
      <c r="D67" t="s">
        <v>13</v>
      </c>
      <c r="H67" s="2">
        <v>-18.170000000000002</v>
      </c>
    </row>
    <row r="68" spans="1:8" x14ac:dyDescent="0.3">
      <c r="B68" t="s">
        <v>521</v>
      </c>
      <c r="C68" t="s">
        <v>522</v>
      </c>
      <c r="D68" t="s">
        <v>13</v>
      </c>
      <c r="H68" s="2">
        <v>-80</v>
      </c>
    </row>
    <row r="69" spans="1:8" x14ac:dyDescent="0.3">
      <c r="A69" t="s">
        <v>527</v>
      </c>
      <c r="H69" s="2">
        <v>-98.17</v>
      </c>
    </row>
    <row r="70" spans="1:8" x14ac:dyDescent="0.3">
      <c r="A70" t="s">
        <v>151</v>
      </c>
      <c r="B70" t="s">
        <v>519</v>
      </c>
      <c r="C70" t="s">
        <v>520</v>
      </c>
      <c r="D70" t="s">
        <v>13</v>
      </c>
      <c r="H70" s="2">
        <v>-175.21</v>
      </c>
    </row>
    <row r="71" spans="1:8" x14ac:dyDescent="0.3">
      <c r="B71" t="s">
        <v>521</v>
      </c>
      <c r="C71" t="s">
        <v>522</v>
      </c>
      <c r="D71" t="s">
        <v>13</v>
      </c>
      <c r="H71" s="2">
        <v>-40</v>
      </c>
    </row>
    <row r="72" spans="1:8" x14ac:dyDescent="0.3">
      <c r="B72" t="s">
        <v>523</v>
      </c>
      <c r="C72" t="s">
        <v>524</v>
      </c>
      <c r="D72" t="s">
        <v>13</v>
      </c>
      <c r="H72" s="2">
        <v>-40</v>
      </c>
    </row>
    <row r="73" spans="1:8" x14ac:dyDescent="0.3">
      <c r="A73" t="s">
        <v>576</v>
      </c>
      <c r="H73" s="2">
        <v>-255.21</v>
      </c>
    </row>
    <row r="74" spans="1:8" x14ac:dyDescent="0.3">
      <c r="A74" t="s">
        <v>225</v>
      </c>
      <c r="B74" t="s">
        <v>528</v>
      </c>
      <c r="C74" t="s">
        <v>529</v>
      </c>
      <c r="D74" t="s">
        <v>13</v>
      </c>
      <c r="H74" s="2">
        <v>-40</v>
      </c>
    </row>
    <row r="75" spans="1:8" x14ac:dyDescent="0.3">
      <c r="A75" t="s">
        <v>530</v>
      </c>
      <c r="H75" s="2">
        <v>-40</v>
      </c>
    </row>
    <row r="76" spans="1:8" x14ac:dyDescent="0.3">
      <c r="A76" t="s">
        <v>400</v>
      </c>
      <c r="B76" t="s">
        <v>539</v>
      </c>
      <c r="C76" t="s">
        <v>540</v>
      </c>
      <c r="D76" t="s">
        <v>13</v>
      </c>
      <c r="H76" s="2">
        <v>-73.5</v>
      </c>
    </row>
    <row r="77" spans="1:8" x14ac:dyDescent="0.3">
      <c r="A77" t="s">
        <v>584</v>
      </c>
      <c r="H77" s="2">
        <v>-73.5</v>
      </c>
    </row>
    <row r="78" spans="1:8" x14ac:dyDescent="0.3">
      <c r="A78" t="s">
        <v>531</v>
      </c>
      <c r="H78" s="2">
        <v>-10023.549999999997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047622749E14F91B9701B9E27F03A" ma:contentTypeVersion="13" ma:contentTypeDescription="Een nieuw document maken." ma:contentTypeScope="" ma:versionID="17045d3d71ad029835bc1f7a33dea33b">
  <xsd:schema xmlns:xsd="http://www.w3.org/2001/XMLSchema" xmlns:xs="http://www.w3.org/2001/XMLSchema" xmlns:p="http://schemas.microsoft.com/office/2006/metadata/properties" xmlns:ns2="6ebf1884-0c33-46dc-9bcb-ad7aa6e2d8bd" xmlns:ns3="160374da-cb70-4d8d-9b51-1b60b6815b1c" targetNamespace="http://schemas.microsoft.com/office/2006/metadata/properties" ma:root="true" ma:fieldsID="827fb84dadd6a5e946184d5733903cc3" ns2:_="" ns3:_="">
    <xsd:import namespace="6ebf1884-0c33-46dc-9bcb-ad7aa6e2d8bd"/>
    <xsd:import namespace="160374da-cb70-4d8d-9b51-1b60b6815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f1884-0c33-46dc-9bcb-ad7aa6e2d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af12dfe-745f-4e27-b6c4-2e401eb8ac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374da-cb70-4d8d-9b51-1b60b6815b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4d25510-c09a-4988-a1e0-27ac04e662b0}" ma:internalName="TaxCatchAll" ma:showField="CatchAllData" ma:web="160374da-cb70-4d8d-9b51-1b60b6815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bf1884-0c33-46dc-9bcb-ad7aa6e2d8bd">
      <Terms xmlns="http://schemas.microsoft.com/office/infopath/2007/PartnerControls"/>
    </lcf76f155ced4ddcb4097134ff3c332f>
    <TaxCatchAll xmlns="160374da-cb70-4d8d-9b51-1b60b6815b1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29479-ADEE-44CB-9736-85A42D00D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f1884-0c33-46dc-9bcb-ad7aa6e2d8bd"/>
    <ds:schemaRef ds:uri="160374da-cb70-4d8d-9b51-1b60b6815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3DF8CF-1504-42E2-BC36-C57CE3EAB6E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1A76B4A-389E-4126-91EA-10ACE7BDCDA0}">
  <ds:schemaRefs>
    <ds:schemaRef ds:uri="http://schemas.microsoft.com/office/2006/metadata/properties"/>
    <ds:schemaRef ds:uri="http://schemas.microsoft.com/office/infopath/2007/PartnerControls"/>
    <ds:schemaRef ds:uri="6ebf1884-0c33-46dc-9bcb-ad7aa6e2d8bd"/>
    <ds:schemaRef ds:uri="160374da-cb70-4d8d-9b51-1b60b6815b1c"/>
  </ds:schemaRefs>
</ds:datastoreItem>
</file>

<file path=customXml/itemProps4.xml><?xml version="1.0" encoding="utf-8"?>
<ds:datastoreItem xmlns:ds="http://schemas.openxmlformats.org/officeDocument/2006/customXml" ds:itemID="{11ACB1BD-825F-4221-9FFB-F1028A6280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2025-2028</vt:lpstr>
      <vt:lpstr>Detail - commissie</vt:lpstr>
      <vt:lpstr>Detail - Team</vt:lpstr>
      <vt:lpstr>'2025-2028'!Afdrukbereik</vt:lpstr>
    </vt:vector>
  </TitlesOfParts>
  <Manager/>
  <Company>Bloso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Leen Magherman</dc:creator>
  <cp:keywords/>
  <dc:description/>
  <cp:lastModifiedBy>Brand Breyne</cp:lastModifiedBy>
  <cp:revision/>
  <dcterms:created xsi:type="dcterms:W3CDTF">2016-01-26T09:44:06Z</dcterms:created>
  <dcterms:modified xsi:type="dcterms:W3CDTF">2026-10-01T13:22:28Z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0x010100F6D047622749E14F91B9701B9E27F03A</vt:lpwstr>
  </property>
  <property fmtid="{D5CDD505-2E9C-101B-9397-08002B2CF9AE}" pid="3" name="_dlc_DocIdItemGuid">
    <vt:lpwstr>c7bba9ae-c64f-42a8-810b-8019cd531d0b</vt:lpwstr>
  </property>
  <property fmtid="{D5CDD505-2E9C-101B-9397-08002B2CF9AE}" pid="4" name="MediaServiceImageTags">
    <vt:lpwstr/>
  </property>
  <property fmtid="{D5CDD505-2E9C-101B-9397-08002B2CF9AE}" pid="5" name="Order">
    <vt:r8>92300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